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(город)'!$A$1:$N$480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(город)'!$201:$210,'Район (город)'!$213:$224,'Район (город)'!$336:$345,'Район (город)'!$367:$372,'Район (город)'!$386:$404</definedName>
    <definedName name="Z_1920FFCE_37CF_486D_B0BB_9968DBDAD497_.wvu.PrintArea" localSheetId="0" hidden="1">'Район (город)'!$A$1:$N$480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(город)'!$A$1:$N$480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(город)'!$201:$210,'Район (город)'!$213:$224,'Район (город)'!$336:$345,'Район (город)'!$367:$372,'Район (город)'!$386:$404</definedName>
    <definedName name="Z_25E4E9B5_DF7D_48C4_B26C_271B5255BFEF_.wvu.PrintArea" localSheetId="0" hidden="1">'Район (город)'!$A$1:$N$480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(город)'!$201:$210,'Район (город)'!$213:$224,'Район (город)'!$336:$345,'Район (город)'!$367:$372,'Район (город)'!$386:$404</definedName>
    <definedName name="Z_4BBAC06F_E87F_494C_B8A1_64C3F067FF71_.wvu.PrintArea" localSheetId="0" hidden="1">'Район (город)'!$A$1:$N$480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(город)'!$201:$210,'Район (город)'!$213:$224,'Район (город)'!$336:$345,'Район (город)'!$367:$372,'Район (город)'!$386:$404</definedName>
    <definedName name="Z_52B3526C_5B9C_4D1C_AD84_5B9BCBCBC837_.wvu.PrintArea" localSheetId="0" hidden="1">'Район (город)'!$A$1:$N$480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(город)'!$A$1:$N$480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(город)'!$201:$210,'Район (город)'!$213:$224,'Район (город)'!$336:$345,'Район (город)'!$367:$372,'Район (город)'!$386:$404</definedName>
    <definedName name="Z_985DF335_C3A7_43CC_AE7A_4B424810E985_.wvu.PrintArea" localSheetId="0" hidden="1">'Район (город)'!$A$1:$N$480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(город)'!$A$1:$N$480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(город)'!$201:$210,'Район (город)'!$213:$224,'Район (город)'!$336:$345,'Район (город)'!$367:$372,'Район (город)'!$386:$404</definedName>
    <definedName name="Z_D21DFE68_0408_442F_B09D_1B332BCD22E2_.wvu.PrintArea" localSheetId="0" hidden="1">'Район (город)'!$A$1:$N$480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(город)'!$A$1:$N$480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(город)'!$201:$210,'Район (город)'!$213:$224,'Район (город)'!$336:$345,'Район (город)'!$367:$372,'Район (город)'!$386:$404</definedName>
    <definedName name="Z_EB4AB006_8FFF_49CC_8348_992A2BA0B6FC_.wvu.PrintArea" localSheetId="0" hidden="1">'Район (город)'!$A$1:$N$480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(город)'!$A$1:$N$480</definedName>
  </definedNames>
  <calcPr calcId="144525"/>
</workbook>
</file>

<file path=xl/calcChain.xml><?xml version="1.0" encoding="utf-8"?>
<calcChain xmlns="http://schemas.openxmlformats.org/spreadsheetml/2006/main">
  <c r="F163" i="1" l="1"/>
  <c r="G140" i="1"/>
  <c r="F152" i="1"/>
  <c r="L152" i="1"/>
  <c r="M152" i="1" s="1"/>
  <c r="I152" i="1"/>
  <c r="E471" i="1" l="1"/>
  <c r="E317" i="1" l="1"/>
  <c r="E160" i="1"/>
  <c r="I129" i="1"/>
  <c r="E140" i="1"/>
  <c r="D92" i="1"/>
  <c r="E346" i="1" l="1"/>
  <c r="L360" i="1" l="1"/>
  <c r="M360" i="1" s="1"/>
  <c r="I360" i="1"/>
  <c r="I361" i="1"/>
  <c r="I362" i="1"/>
  <c r="L362" i="1" s="1"/>
  <c r="M362" i="1" s="1"/>
  <c r="I363" i="1"/>
  <c r="F360" i="1"/>
  <c r="F361" i="1"/>
  <c r="F362" i="1"/>
  <c r="F363" i="1"/>
  <c r="F151" i="1"/>
  <c r="I151" i="1"/>
  <c r="L151" i="1" s="1"/>
  <c r="M151" i="1" s="1"/>
  <c r="I146" i="1"/>
  <c r="L146" i="1" s="1"/>
  <c r="F149" i="1"/>
  <c r="L149" i="1" s="1"/>
  <c r="F146" i="1"/>
  <c r="L363" i="1" l="1"/>
  <c r="M363" i="1" s="1"/>
  <c r="L361" i="1"/>
  <c r="M361" i="1" s="1"/>
  <c r="K140" i="1"/>
  <c r="J140" i="1"/>
  <c r="H317" i="1" l="1"/>
  <c r="G317" i="1"/>
  <c r="E130" i="1" l="1"/>
  <c r="B463" i="1" l="1"/>
  <c r="D461" i="1" l="1"/>
  <c r="C461" i="1"/>
  <c r="C140" i="1" l="1"/>
  <c r="D140" i="1"/>
  <c r="B140" i="1"/>
  <c r="B67" i="1"/>
  <c r="B119" i="1"/>
  <c r="C75" i="1"/>
  <c r="C346" i="1"/>
  <c r="D346" i="1"/>
  <c r="B346" i="1"/>
  <c r="E92" i="1" l="1"/>
  <c r="C119" i="1" l="1"/>
  <c r="H461" i="1" l="1"/>
  <c r="C462" i="1" l="1"/>
  <c r="D462" i="1"/>
  <c r="B462" i="1"/>
  <c r="M146" i="1" l="1"/>
  <c r="M149" i="1"/>
  <c r="I157" i="1"/>
  <c r="I158" i="1"/>
  <c r="F157" i="1"/>
  <c r="F158" i="1"/>
  <c r="B154" i="1"/>
  <c r="B461" i="1" s="1"/>
  <c r="I159" i="1"/>
  <c r="F159" i="1"/>
  <c r="I156" i="1"/>
  <c r="F156" i="1"/>
  <c r="I155" i="1"/>
  <c r="F155" i="1"/>
  <c r="I154" i="1"/>
  <c r="F154" i="1"/>
  <c r="B160" i="1"/>
  <c r="F139" i="1"/>
  <c r="L158" i="1" l="1"/>
  <c r="M158" i="1" s="1"/>
  <c r="L157" i="1"/>
  <c r="M157" i="1" s="1"/>
  <c r="L154" i="1"/>
  <c r="M154" i="1" s="1"/>
  <c r="L156" i="1"/>
  <c r="M156" i="1" s="1"/>
  <c r="L155" i="1"/>
  <c r="M155" i="1" s="1"/>
  <c r="L159" i="1"/>
  <c r="M159" i="1" s="1"/>
  <c r="C113" i="1"/>
  <c r="C463" i="1" l="1"/>
  <c r="C61" i="1" l="1"/>
  <c r="E432" i="1" l="1"/>
  <c r="C432" i="1"/>
  <c r="D432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2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I130" i="1" l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6" i="1"/>
  <c r="I187" i="1"/>
  <c r="I188" i="1"/>
  <c r="I189" i="1"/>
  <c r="I190" i="1"/>
  <c r="I191" i="1"/>
  <c r="I193" i="1"/>
  <c r="I194" i="1"/>
  <c r="I195" i="1"/>
  <c r="I196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7" i="1"/>
  <c r="I348" i="1"/>
  <c r="I349" i="1"/>
  <c r="I350" i="1"/>
  <c r="I351" i="1"/>
  <c r="I352" i="1"/>
  <c r="I353" i="1"/>
  <c r="I355" i="1"/>
  <c r="I356" i="1"/>
  <c r="I357" i="1"/>
  <c r="I358" i="1"/>
  <c r="I359" i="1"/>
  <c r="I364" i="1"/>
  <c r="I365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6" i="1"/>
  <c r="I407" i="1"/>
  <c r="I408" i="1"/>
  <c r="I409" i="1"/>
  <c r="I410" i="1"/>
  <c r="I412" i="1"/>
  <c r="I413" i="1"/>
  <c r="I414" i="1"/>
  <c r="I415" i="1"/>
  <c r="I416" i="1"/>
  <c r="I418" i="1"/>
  <c r="I419" i="1"/>
  <c r="I420" i="1"/>
  <c r="I421" i="1"/>
  <c r="I422" i="1"/>
  <c r="I423" i="1"/>
  <c r="I424" i="1"/>
  <c r="I425" i="1"/>
  <c r="I426" i="1"/>
  <c r="I427" i="1"/>
  <c r="I429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51" i="1"/>
  <c r="I452" i="1"/>
  <c r="I454" i="1"/>
  <c r="I455" i="1"/>
  <c r="I456" i="1"/>
  <c r="I457" i="1"/>
  <c r="I465" i="1"/>
  <c r="I466" i="1"/>
  <c r="I470" i="1"/>
  <c r="I472" i="1"/>
  <c r="I473" i="1"/>
  <c r="I474" i="1"/>
  <c r="I475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6" i="1"/>
  <c r="F187" i="1"/>
  <c r="F188" i="1"/>
  <c r="F189" i="1"/>
  <c r="F190" i="1"/>
  <c r="F191" i="1"/>
  <c r="F193" i="1"/>
  <c r="F194" i="1"/>
  <c r="F195" i="1"/>
  <c r="F196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7" i="1"/>
  <c r="F348" i="1"/>
  <c r="F349" i="1"/>
  <c r="F350" i="1"/>
  <c r="F351" i="1"/>
  <c r="F352" i="1"/>
  <c r="F353" i="1"/>
  <c r="F355" i="1"/>
  <c r="F356" i="1"/>
  <c r="F357" i="1"/>
  <c r="F358" i="1"/>
  <c r="F359" i="1"/>
  <c r="F364" i="1"/>
  <c r="F365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6" i="1"/>
  <c r="F407" i="1"/>
  <c r="F408" i="1"/>
  <c r="F409" i="1"/>
  <c r="F410" i="1"/>
  <c r="F412" i="1"/>
  <c r="F413" i="1"/>
  <c r="F414" i="1"/>
  <c r="F415" i="1"/>
  <c r="F416" i="1"/>
  <c r="F418" i="1"/>
  <c r="F419" i="1"/>
  <c r="F420" i="1"/>
  <c r="F421" i="1"/>
  <c r="F422" i="1"/>
  <c r="F423" i="1"/>
  <c r="F424" i="1"/>
  <c r="F425" i="1"/>
  <c r="F426" i="1"/>
  <c r="F427" i="1"/>
  <c r="F429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51" i="1"/>
  <c r="F452" i="1"/>
  <c r="F454" i="1"/>
  <c r="F455" i="1"/>
  <c r="F456" i="1"/>
  <c r="F457" i="1"/>
  <c r="L457" i="1" s="1"/>
  <c r="M457" i="1" s="1"/>
  <c r="F465" i="1"/>
  <c r="L465" i="1" s="1"/>
  <c r="M465" i="1" s="1"/>
  <c r="F466" i="1"/>
  <c r="L466" i="1" s="1"/>
  <c r="M466" i="1" s="1"/>
  <c r="F470" i="1"/>
  <c r="L470" i="1" s="1"/>
  <c r="M470" i="1" s="1"/>
  <c r="F472" i="1"/>
  <c r="L472" i="1" s="1"/>
  <c r="M472" i="1" s="1"/>
  <c r="F473" i="1"/>
  <c r="L473" i="1" s="1"/>
  <c r="M473" i="1" s="1"/>
  <c r="F474" i="1"/>
  <c r="L474" i="1" s="1"/>
  <c r="M474" i="1" s="1"/>
  <c r="F475" i="1"/>
  <c r="L475" i="1" s="1"/>
  <c r="M475" i="1" s="1"/>
  <c r="F46" i="1"/>
  <c r="L147" i="1" l="1"/>
  <c r="M147" i="1" s="1"/>
  <c r="L142" i="1"/>
  <c r="L145" i="1"/>
  <c r="L141" i="1"/>
  <c r="L140" i="1" s="1"/>
  <c r="L144" i="1"/>
  <c r="M144" i="1" s="1"/>
  <c r="L148" i="1"/>
  <c r="L143" i="1"/>
  <c r="L150" i="1"/>
  <c r="I75" i="1"/>
  <c r="F75" i="1"/>
  <c r="L75" i="1" s="1"/>
  <c r="I107" i="1"/>
  <c r="F107" i="1"/>
  <c r="M130" i="1"/>
  <c r="L443" i="1"/>
  <c r="M443" i="1" s="1"/>
  <c r="L439" i="1"/>
  <c r="M439" i="1" s="1"/>
  <c r="L435" i="1"/>
  <c r="M435" i="1" s="1"/>
  <c r="L431" i="1"/>
  <c r="M431" i="1" s="1"/>
  <c r="L425" i="1"/>
  <c r="M425" i="1" s="1"/>
  <c r="L421" i="1"/>
  <c r="M421" i="1" s="1"/>
  <c r="L412" i="1"/>
  <c r="M412" i="1" s="1"/>
  <c r="L407" i="1"/>
  <c r="M407" i="1" s="1"/>
  <c r="L402" i="1"/>
  <c r="M402" i="1" s="1"/>
  <c r="L398" i="1"/>
  <c r="M398" i="1" s="1"/>
  <c r="L394" i="1"/>
  <c r="M394" i="1" s="1"/>
  <c r="L390" i="1"/>
  <c r="M390" i="1" s="1"/>
  <c r="L386" i="1"/>
  <c r="M386" i="1" s="1"/>
  <c r="L382" i="1"/>
  <c r="M382" i="1" s="1"/>
  <c r="L374" i="1"/>
  <c r="M374" i="1" s="1"/>
  <c r="L370" i="1"/>
  <c r="M370" i="1" s="1"/>
  <c r="L365" i="1"/>
  <c r="M365" i="1" s="1"/>
  <c r="L357" i="1"/>
  <c r="M357" i="1" s="1"/>
  <c r="L352" i="1"/>
  <c r="M352" i="1" s="1"/>
  <c r="L348" i="1"/>
  <c r="M348" i="1" s="1"/>
  <c r="L343" i="1"/>
  <c r="M343" i="1" s="1"/>
  <c r="L339" i="1"/>
  <c r="M339" i="1" s="1"/>
  <c r="L335" i="1"/>
  <c r="M335" i="1" s="1"/>
  <c r="L331" i="1"/>
  <c r="M331" i="1" s="1"/>
  <c r="L323" i="1"/>
  <c r="M323" i="1" s="1"/>
  <c r="L314" i="1"/>
  <c r="M314" i="1" s="1"/>
  <c r="L306" i="1"/>
  <c r="M306" i="1" s="1"/>
  <c r="L298" i="1"/>
  <c r="M298" i="1" s="1"/>
  <c r="L290" i="1"/>
  <c r="M290" i="1" s="1"/>
  <c r="L281" i="1"/>
  <c r="M281" i="1" s="1"/>
  <c r="L273" i="1"/>
  <c r="M273" i="1" s="1"/>
  <c r="L265" i="1"/>
  <c r="M265" i="1" s="1"/>
  <c r="L257" i="1"/>
  <c r="M257" i="1" s="1"/>
  <c r="L248" i="1"/>
  <c r="M248" i="1" s="1"/>
  <c r="L240" i="1"/>
  <c r="M240" i="1" s="1"/>
  <c r="L232" i="1"/>
  <c r="M232" i="1" s="1"/>
  <c r="L211" i="1"/>
  <c r="M211" i="1" s="1"/>
  <c r="L456" i="1"/>
  <c r="M456" i="1" s="1"/>
  <c r="L451" i="1"/>
  <c r="M451" i="1" s="1"/>
  <c r="L378" i="1"/>
  <c r="M378" i="1" s="1"/>
  <c r="L416" i="1"/>
  <c r="M416" i="1" s="1"/>
  <c r="L445" i="1"/>
  <c r="M445" i="1" s="1"/>
  <c r="L441" i="1"/>
  <c r="M441" i="1" s="1"/>
  <c r="L437" i="1"/>
  <c r="M437" i="1" s="1"/>
  <c r="L433" i="1"/>
  <c r="M433" i="1" s="1"/>
  <c r="L427" i="1"/>
  <c r="M427" i="1" s="1"/>
  <c r="L423" i="1"/>
  <c r="M423" i="1" s="1"/>
  <c r="L419" i="1"/>
  <c r="M419" i="1" s="1"/>
  <c r="L414" i="1"/>
  <c r="M414" i="1" s="1"/>
  <c r="L409" i="1"/>
  <c r="M409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68" i="1"/>
  <c r="M368" i="1" s="1"/>
  <c r="L359" i="1"/>
  <c r="M359" i="1" s="1"/>
  <c r="L355" i="1"/>
  <c r="M355" i="1" s="1"/>
  <c r="L350" i="1"/>
  <c r="M350" i="1" s="1"/>
  <c r="L345" i="1"/>
  <c r="M345" i="1" s="1"/>
  <c r="L341" i="1"/>
  <c r="M341" i="1" s="1"/>
  <c r="L337" i="1"/>
  <c r="M337" i="1" s="1"/>
  <c r="L333" i="1"/>
  <c r="M333" i="1" s="1"/>
  <c r="L454" i="1"/>
  <c r="M454" i="1" s="1"/>
  <c r="L327" i="1"/>
  <c r="M327" i="1" s="1"/>
  <c r="L319" i="1"/>
  <c r="M319" i="1" s="1"/>
  <c r="L310" i="1"/>
  <c r="M310" i="1" s="1"/>
  <c r="L302" i="1"/>
  <c r="M302" i="1" s="1"/>
  <c r="L294" i="1"/>
  <c r="M294" i="1" s="1"/>
  <c r="L285" i="1"/>
  <c r="M285" i="1" s="1"/>
  <c r="L277" i="1"/>
  <c r="M277" i="1" s="1"/>
  <c r="L269" i="1"/>
  <c r="M269" i="1" s="1"/>
  <c r="L261" i="1"/>
  <c r="M261" i="1" s="1"/>
  <c r="L252" i="1"/>
  <c r="M252" i="1" s="1"/>
  <c r="L244" i="1"/>
  <c r="M244" i="1" s="1"/>
  <c r="L236" i="1"/>
  <c r="M236" i="1" s="1"/>
  <c r="L228" i="1"/>
  <c r="M228" i="1" s="1"/>
  <c r="L203" i="1"/>
  <c r="M203" i="1" s="1"/>
  <c r="L455" i="1"/>
  <c r="M455" i="1" s="1"/>
  <c r="L452" i="1"/>
  <c r="M452" i="1" s="1"/>
  <c r="L444" i="1"/>
  <c r="M444" i="1" s="1"/>
  <c r="L442" i="1"/>
  <c r="M442" i="1" s="1"/>
  <c r="L440" i="1"/>
  <c r="M440" i="1" s="1"/>
  <c r="L438" i="1"/>
  <c r="M438" i="1" s="1"/>
  <c r="L436" i="1"/>
  <c r="M436" i="1" s="1"/>
  <c r="L434" i="1"/>
  <c r="M434" i="1" s="1"/>
  <c r="L432" i="1"/>
  <c r="M432" i="1" s="1"/>
  <c r="L429" i="1"/>
  <c r="M429" i="1" s="1"/>
  <c r="L426" i="1"/>
  <c r="M426" i="1" s="1"/>
  <c r="L424" i="1"/>
  <c r="M424" i="1" s="1"/>
  <c r="L422" i="1"/>
  <c r="M422" i="1" s="1"/>
  <c r="L420" i="1"/>
  <c r="M420" i="1" s="1"/>
  <c r="L418" i="1"/>
  <c r="M418" i="1" s="1"/>
  <c r="L415" i="1"/>
  <c r="M415" i="1" s="1"/>
  <c r="L413" i="1"/>
  <c r="M413" i="1" s="1"/>
  <c r="L410" i="1"/>
  <c r="M410" i="1" s="1"/>
  <c r="L408" i="1"/>
  <c r="M408" i="1" s="1"/>
  <c r="L406" i="1"/>
  <c r="M406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9" i="1"/>
  <c r="M369" i="1" s="1"/>
  <c r="L367" i="1"/>
  <c r="M367" i="1" s="1"/>
  <c r="L364" i="1"/>
  <c r="M364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4" i="1"/>
  <c r="M344" i="1" s="1"/>
  <c r="L342" i="1"/>
  <c r="M342" i="1" s="1"/>
  <c r="L340" i="1"/>
  <c r="M340" i="1" s="1"/>
  <c r="L338" i="1"/>
  <c r="M338" i="1" s="1"/>
  <c r="L336" i="1"/>
  <c r="M336" i="1" s="1"/>
  <c r="L334" i="1"/>
  <c r="M334" i="1" s="1"/>
  <c r="L332" i="1"/>
  <c r="M332" i="1" s="1"/>
  <c r="L200" i="1"/>
  <c r="M200" i="1" s="1"/>
  <c r="L198" i="1"/>
  <c r="M198" i="1" s="1"/>
  <c r="L195" i="1"/>
  <c r="M195" i="1" s="1"/>
  <c r="L193" i="1"/>
  <c r="M193" i="1" s="1"/>
  <c r="L190" i="1"/>
  <c r="M190" i="1" s="1"/>
  <c r="L188" i="1"/>
  <c r="M188" i="1" s="1"/>
  <c r="L186" i="1"/>
  <c r="M186" i="1" s="1"/>
  <c r="L183" i="1"/>
  <c r="M183" i="1" s="1"/>
  <c r="L181" i="1"/>
  <c r="M181" i="1" s="1"/>
  <c r="L179" i="1"/>
  <c r="M179" i="1" s="1"/>
  <c r="L177" i="1"/>
  <c r="M177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29" i="1"/>
  <c r="M329" i="1" s="1"/>
  <c r="L325" i="1"/>
  <c r="M325" i="1" s="1"/>
  <c r="L321" i="1"/>
  <c r="M321" i="1" s="1"/>
  <c r="L316" i="1"/>
  <c r="M316" i="1" s="1"/>
  <c r="L312" i="1"/>
  <c r="M312" i="1" s="1"/>
  <c r="L308" i="1"/>
  <c r="M308" i="1" s="1"/>
  <c r="L304" i="1"/>
  <c r="M304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5" i="1"/>
  <c r="M255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26" i="1"/>
  <c r="M226" i="1" s="1"/>
  <c r="L207" i="1"/>
  <c r="M207" i="1" s="1"/>
  <c r="L330" i="1"/>
  <c r="M330" i="1" s="1"/>
  <c r="L326" i="1"/>
  <c r="M326" i="1" s="1"/>
  <c r="L322" i="1"/>
  <c r="M322" i="1" s="1"/>
  <c r="L318" i="1"/>
  <c r="M318" i="1" s="1"/>
  <c r="L311" i="1"/>
  <c r="M311" i="1" s="1"/>
  <c r="L307" i="1"/>
  <c r="M307" i="1" s="1"/>
  <c r="L305" i="1"/>
  <c r="M305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3" i="1"/>
  <c r="M253" i="1" s="1"/>
  <c r="L249" i="1"/>
  <c r="M249" i="1" s="1"/>
  <c r="L245" i="1"/>
  <c r="M245" i="1" s="1"/>
  <c r="L241" i="1"/>
  <c r="M241" i="1" s="1"/>
  <c r="L237" i="1"/>
  <c r="M237" i="1" s="1"/>
  <c r="L233" i="1"/>
  <c r="M233" i="1" s="1"/>
  <c r="L227" i="1"/>
  <c r="M227" i="1" s="1"/>
  <c r="L210" i="1"/>
  <c r="M210" i="1" s="1"/>
  <c r="L206" i="1"/>
  <c r="M206" i="1" s="1"/>
  <c r="L202" i="1"/>
  <c r="M202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8" i="1"/>
  <c r="M328" i="1" s="1"/>
  <c r="L324" i="1"/>
  <c r="M324" i="1" s="1"/>
  <c r="L320" i="1"/>
  <c r="M320" i="1" s="1"/>
  <c r="L315" i="1"/>
  <c r="M315" i="1" s="1"/>
  <c r="L313" i="1"/>
  <c r="M313" i="1" s="1"/>
  <c r="L309" i="1"/>
  <c r="M309" i="1" s="1"/>
  <c r="L303" i="1"/>
  <c r="M303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9" i="1"/>
  <c r="M229" i="1" s="1"/>
  <c r="L212" i="1"/>
  <c r="M212" i="1" s="1"/>
  <c r="L208" i="1"/>
  <c r="M208" i="1" s="1"/>
  <c r="L204" i="1"/>
  <c r="M204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9" i="1"/>
  <c r="M209" i="1" s="1"/>
  <c r="L205" i="1"/>
  <c r="M205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8" i="1"/>
  <c r="M178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1" i="1"/>
  <c r="D471" i="1"/>
  <c r="G471" i="1"/>
  <c r="H471" i="1"/>
  <c r="J471" i="1"/>
  <c r="K471" i="1"/>
  <c r="C477" i="1"/>
  <c r="D477" i="1"/>
  <c r="E477" i="1"/>
  <c r="G477" i="1"/>
  <c r="H477" i="1"/>
  <c r="J477" i="1"/>
  <c r="K477" i="1"/>
  <c r="E461" i="1"/>
  <c r="G461" i="1"/>
  <c r="J461" i="1"/>
  <c r="K461" i="1"/>
  <c r="E462" i="1"/>
  <c r="G462" i="1"/>
  <c r="H462" i="1"/>
  <c r="J462" i="1"/>
  <c r="K462" i="1"/>
  <c r="D463" i="1"/>
  <c r="E463" i="1"/>
  <c r="G463" i="1"/>
  <c r="H463" i="1"/>
  <c r="J463" i="1"/>
  <c r="K463" i="1"/>
  <c r="C464" i="1"/>
  <c r="D464" i="1"/>
  <c r="E464" i="1"/>
  <c r="G464" i="1"/>
  <c r="H464" i="1"/>
  <c r="J464" i="1"/>
  <c r="K464" i="1"/>
  <c r="B464" i="1"/>
  <c r="C453" i="1"/>
  <c r="D453" i="1"/>
  <c r="E453" i="1"/>
  <c r="G453" i="1"/>
  <c r="H453" i="1"/>
  <c r="J453" i="1"/>
  <c r="K453" i="1"/>
  <c r="C450" i="1"/>
  <c r="D450" i="1"/>
  <c r="E450" i="1"/>
  <c r="G450" i="1"/>
  <c r="H450" i="1"/>
  <c r="J450" i="1"/>
  <c r="K450" i="1"/>
  <c r="B450" i="1"/>
  <c r="K317" i="1"/>
  <c r="C417" i="1"/>
  <c r="D417" i="1"/>
  <c r="E417" i="1"/>
  <c r="G417" i="1"/>
  <c r="H417" i="1"/>
  <c r="J417" i="1"/>
  <c r="K417" i="1"/>
  <c r="B417" i="1"/>
  <c r="C411" i="1"/>
  <c r="D411" i="1"/>
  <c r="E411" i="1"/>
  <c r="G411" i="1"/>
  <c r="H411" i="1"/>
  <c r="J411" i="1"/>
  <c r="K411" i="1"/>
  <c r="B411" i="1"/>
  <c r="C405" i="1"/>
  <c r="D405" i="1"/>
  <c r="E405" i="1"/>
  <c r="G405" i="1"/>
  <c r="H405" i="1"/>
  <c r="J405" i="1"/>
  <c r="K405" i="1"/>
  <c r="J366" i="1"/>
  <c r="C366" i="1"/>
  <c r="D366" i="1"/>
  <c r="E366" i="1"/>
  <c r="G366" i="1"/>
  <c r="K366" i="1"/>
  <c r="H346" i="1"/>
  <c r="J346" i="1"/>
  <c r="K346" i="1"/>
  <c r="C317" i="1"/>
  <c r="D317" i="1"/>
  <c r="C289" i="1"/>
  <c r="D289" i="1"/>
  <c r="E289" i="1"/>
  <c r="G289" i="1"/>
  <c r="H289" i="1"/>
  <c r="J289" i="1"/>
  <c r="K289" i="1"/>
  <c r="C480" i="1"/>
  <c r="D480" i="1"/>
  <c r="E254" i="1"/>
  <c r="E480" i="1" s="1"/>
  <c r="G254" i="1"/>
  <c r="G480" i="1" s="1"/>
  <c r="H254" i="1"/>
  <c r="J254" i="1"/>
  <c r="J480" i="1" s="1"/>
  <c r="K254" i="1"/>
  <c r="C225" i="1"/>
  <c r="D225" i="1"/>
  <c r="E225" i="1"/>
  <c r="G225" i="1"/>
  <c r="H225" i="1"/>
  <c r="J225" i="1"/>
  <c r="K225" i="1"/>
  <c r="C197" i="1"/>
  <c r="D197" i="1"/>
  <c r="E197" i="1"/>
  <c r="G197" i="1"/>
  <c r="H197" i="1"/>
  <c r="J197" i="1"/>
  <c r="K197" i="1"/>
  <c r="E192" i="1"/>
  <c r="G192" i="1"/>
  <c r="H192" i="1"/>
  <c r="J192" i="1"/>
  <c r="K192" i="1"/>
  <c r="C185" i="1"/>
  <c r="D185" i="1"/>
  <c r="E185" i="1"/>
  <c r="G185" i="1"/>
  <c r="H185" i="1"/>
  <c r="J185" i="1"/>
  <c r="K185" i="1"/>
  <c r="C172" i="1"/>
  <c r="D172" i="1"/>
  <c r="E172" i="1"/>
  <c r="G172" i="1"/>
  <c r="H172" i="1"/>
  <c r="J172" i="1"/>
  <c r="K172" i="1"/>
  <c r="C163" i="1"/>
  <c r="E163" i="1"/>
  <c r="G163" i="1"/>
  <c r="H163" i="1"/>
  <c r="K163" i="1"/>
  <c r="C160" i="1"/>
  <c r="G160" i="1"/>
  <c r="H160" i="1"/>
  <c r="J160" i="1"/>
  <c r="K160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G92" i="1"/>
  <c r="H92" i="1"/>
  <c r="J92" i="1"/>
  <c r="K92" i="1"/>
  <c r="C83" i="1"/>
  <c r="C479" i="1" s="1"/>
  <c r="D83" i="1"/>
  <c r="D479" i="1" s="1"/>
  <c r="E83" i="1"/>
  <c r="E479" i="1" s="1"/>
  <c r="G83" i="1"/>
  <c r="G479" i="1" s="1"/>
  <c r="H83" i="1"/>
  <c r="H479" i="1" s="1"/>
  <c r="J83" i="1"/>
  <c r="J479" i="1" s="1"/>
  <c r="K83" i="1"/>
  <c r="K479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G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7" i="1"/>
  <c r="B453" i="1"/>
  <c r="B449" i="1" s="1"/>
  <c r="B405" i="1"/>
  <c r="H366" i="1"/>
  <c r="B366" i="1"/>
  <c r="B317" i="1"/>
  <c r="B289" i="1"/>
  <c r="B254" i="1"/>
  <c r="B480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B197" i="1"/>
  <c r="B192" i="1"/>
  <c r="B185" i="1"/>
  <c r="B172" i="1"/>
  <c r="B163" i="1"/>
  <c r="B99" i="1"/>
  <c r="B92" i="1"/>
  <c r="B83" i="1"/>
  <c r="B479" i="1" s="1"/>
  <c r="B77" i="1"/>
  <c r="B50" i="1"/>
  <c r="B36" i="1"/>
  <c r="B35" i="1" s="1"/>
  <c r="B34" i="1" s="1"/>
  <c r="B21" i="1"/>
  <c r="B10" i="1"/>
  <c r="G49" i="1" l="1"/>
  <c r="G35" i="1"/>
  <c r="G34" i="1" s="1"/>
  <c r="E35" i="1"/>
  <c r="E34" i="1" s="1"/>
  <c r="E9" i="1"/>
  <c r="M75" i="1"/>
  <c r="M141" i="1"/>
  <c r="M140" i="1"/>
  <c r="C49" i="1"/>
  <c r="C446" i="1" s="1"/>
  <c r="C478" i="1" s="1"/>
  <c r="K480" i="1"/>
  <c r="H480" i="1"/>
  <c r="F480" i="1" s="1"/>
  <c r="E49" i="1"/>
  <c r="E446" i="1" s="1"/>
  <c r="E478" i="1" s="1"/>
  <c r="D49" i="1"/>
  <c r="D446" i="1" s="1"/>
  <c r="H49" i="1"/>
  <c r="H446" i="1" s="1"/>
  <c r="H478" i="1" s="1"/>
  <c r="M100" i="1"/>
  <c r="M107" i="1" s="1"/>
  <c r="L107" i="1"/>
  <c r="I366" i="1"/>
  <c r="B460" i="1"/>
  <c r="F366" i="1"/>
  <c r="J9" i="1"/>
  <c r="J476" i="1" s="1"/>
  <c r="I34" i="1"/>
  <c r="I317" i="1"/>
  <c r="I453" i="1"/>
  <c r="F453" i="1"/>
  <c r="I464" i="1"/>
  <c r="I50" i="1"/>
  <c r="I346" i="1"/>
  <c r="F464" i="1"/>
  <c r="I462" i="1"/>
  <c r="I77" i="1"/>
  <c r="F77" i="1"/>
  <c r="I92" i="1"/>
  <c r="F92" i="1"/>
  <c r="I119" i="1"/>
  <c r="F119" i="1"/>
  <c r="I163" i="1"/>
  <c r="I185" i="1"/>
  <c r="F185" i="1"/>
  <c r="I197" i="1"/>
  <c r="F197" i="1"/>
  <c r="F346" i="1"/>
  <c r="F462" i="1"/>
  <c r="G459" i="1"/>
  <c r="F50" i="1"/>
  <c r="J460" i="1"/>
  <c r="I61" i="1"/>
  <c r="G460" i="1"/>
  <c r="F61" i="1"/>
  <c r="D460" i="1"/>
  <c r="I254" i="1"/>
  <c r="F254" i="1"/>
  <c r="K459" i="1"/>
  <c r="E459" i="1"/>
  <c r="C459" i="1"/>
  <c r="K460" i="1"/>
  <c r="H460" i="1"/>
  <c r="E460" i="1"/>
  <c r="C460" i="1"/>
  <c r="I67" i="1"/>
  <c r="F67" i="1"/>
  <c r="I83" i="1"/>
  <c r="I479" i="1" s="1"/>
  <c r="F83" i="1"/>
  <c r="F479" i="1" s="1"/>
  <c r="I99" i="1"/>
  <c r="F99" i="1"/>
  <c r="I113" i="1"/>
  <c r="F113" i="1"/>
  <c r="I160" i="1"/>
  <c r="F160" i="1"/>
  <c r="I172" i="1"/>
  <c r="F172" i="1"/>
  <c r="I192" i="1"/>
  <c r="F192" i="1"/>
  <c r="I225" i="1"/>
  <c r="F225" i="1"/>
  <c r="I289" i="1"/>
  <c r="F289" i="1"/>
  <c r="F317" i="1"/>
  <c r="I405" i="1"/>
  <c r="F405" i="1"/>
  <c r="I411" i="1"/>
  <c r="F411" i="1"/>
  <c r="I417" i="1"/>
  <c r="F417" i="1"/>
  <c r="I450" i="1"/>
  <c r="F450" i="1"/>
  <c r="I463" i="1"/>
  <c r="F463" i="1"/>
  <c r="I461" i="1"/>
  <c r="F461" i="1"/>
  <c r="I477" i="1"/>
  <c r="F477" i="1"/>
  <c r="I471" i="1"/>
  <c r="F471" i="1"/>
  <c r="J459" i="1"/>
  <c r="H459" i="1"/>
  <c r="D459" i="1"/>
  <c r="K449" i="1"/>
  <c r="G449" i="1"/>
  <c r="E449" i="1"/>
  <c r="C449" i="1"/>
  <c r="G9" i="1"/>
  <c r="G476" i="1" s="1"/>
  <c r="J449" i="1"/>
  <c r="H449" i="1"/>
  <c r="D449" i="1"/>
  <c r="K9" i="1"/>
  <c r="K476" i="1" s="1"/>
  <c r="C9" i="1"/>
  <c r="C476" i="1" s="1"/>
  <c r="I21" i="1"/>
  <c r="K49" i="1"/>
  <c r="K446" i="1" s="1"/>
  <c r="K478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76" i="1" s="1"/>
  <c r="I35" i="1"/>
  <c r="K8" i="1"/>
  <c r="K47" i="1" s="1"/>
  <c r="B9" i="1"/>
  <c r="B476" i="1" s="1"/>
  <c r="B225" i="1"/>
  <c r="B49" i="1" s="1"/>
  <c r="B459" i="1"/>
  <c r="F35" i="1" l="1"/>
  <c r="G8" i="1"/>
  <c r="G47" i="1" s="1"/>
  <c r="F34" i="1"/>
  <c r="L34" i="1" s="1"/>
  <c r="M34" i="1" s="1"/>
  <c r="J469" i="1"/>
  <c r="E476" i="1"/>
  <c r="E468" i="1"/>
  <c r="B446" i="1"/>
  <c r="B478" i="1" s="1"/>
  <c r="L366" i="1"/>
  <c r="M366" i="1" s="1"/>
  <c r="C8" i="1"/>
  <c r="C47" i="1" s="1"/>
  <c r="I480" i="1"/>
  <c r="B8" i="1"/>
  <c r="B47" i="1" s="1"/>
  <c r="D8" i="1"/>
  <c r="D47" i="1" s="1"/>
  <c r="I9" i="1"/>
  <c r="L289" i="1"/>
  <c r="M289" i="1" s="1"/>
  <c r="E8" i="1"/>
  <c r="E47" i="1" s="1"/>
  <c r="J8" i="1"/>
  <c r="J47" i="1" s="1"/>
  <c r="I47" i="1" s="1"/>
  <c r="L10" i="1"/>
  <c r="M10" i="1" s="1"/>
  <c r="J468" i="1"/>
  <c r="L317" i="1"/>
  <c r="M317" i="1" s="1"/>
  <c r="L50" i="1"/>
  <c r="M50" i="1" s="1"/>
  <c r="L453" i="1"/>
  <c r="M453" i="1" s="1"/>
  <c r="F9" i="1"/>
  <c r="H476" i="1"/>
  <c r="F476" i="1" s="1"/>
  <c r="K468" i="1"/>
  <c r="H469" i="1"/>
  <c r="D468" i="1"/>
  <c r="G469" i="1"/>
  <c r="L462" i="1"/>
  <c r="M462" i="1" s="1"/>
  <c r="L346" i="1"/>
  <c r="M346" i="1" s="1"/>
  <c r="I476" i="1"/>
  <c r="E469" i="1"/>
  <c r="K469" i="1"/>
  <c r="C468" i="1"/>
  <c r="G468" i="1"/>
  <c r="D469" i="1"/>
  <c r="I469" i="1"/>
  <c r="L464" i="1"/>
  <c r="M464" i="1" s="1"/>
  <c r="C469" i="1"/>
  <c r="H468" i="1"/>
  <c r="L21" i="1"/>
  <c r="M21" i="1" s="1"/>
  <c r="I459" i="1"/>
  <c r="L477" i="1"/>
  <c r="M477" i="1" s="1"/>
  <c r="L67" i="1"/>
  <c r="L197" i="1"/>
  <c r="M197" i="1" s="1"/>
  <c r="L417" i="1"/>
  <c r="M417" i="1" s="1"/>
  <c r="L160" i="1"/>
  <c r="M160" i="1" s="1"/>
  <c r="L463" i="1"/>
  <c r="M463" i="1" s="1"/>
  <c r="L405" i="1"/>
  <c r="M405" i="1" s="1"/>
  <c r="L192" i="1"/>
  <c r="M192" i="1" s="1"/>
  <c r="L99" i="1"/>
  <c r="M99" i="1" s="1"/>
  <c r="L185" i="1"/>
  <c r="M185" i="1" s="1"/>
  <c r="L163" i="1"/>
  <c r="M163" i="1" s="1"/>
  <c r="L119" i="1"/>
  <c r="M119" i="1" s="1"/>
  <c r="L92" i="1"/>
  <c r="M92" i="1" s="1"/>
  <c r="L77" i="1"/>
  <c r="M77" i="1" s="1"/>
  <c r="I449" i="1"/>
  <c r="F449" i="1"/>
  <c r="L461" i="1"/>
  <c r="M461" i="1" s="1"/>
  <c r="L450" i="1"/>
  <c r="M450" i="1" s="1"/>
  <c r="L411" i="1"/>
  <c r="M411" i="1" s="1"/>
  <c r="L225" i="1"/>
  <c r="M225" i="1" s="1"/>
  <c r="L172" i="1"/>
  <c r="M172" i="1" s="1"/>
  <c r="L113" i="1"/>
  <c r="M113" i="1" s="1"/>
  <c r="L83" i="1"/>
  <c r="L479" i="1" s="1"/>
  <c r="L61" i="1"/>
  <c r="M61" i="1" s="1"/>
  <c r="F459" i="1"/>
  <c r="L471" i="1"/>
  <c r="M471" i="1" s="1"/>
  <c r="L254" i="1"/>
  <c r="M254" i="1" s="1"/>
  <c r="F460" i="1"/>
  <c r="I460" i="1"/>
  <c r="J446" i="1"/>
  <c r="I49" i="1"/>
  <c r="G446" i="1"/>
  <c r="F49" i="1"/>
  <c r="H8" i="1"/>
  <c r="H47" i="1" s="1"/>
  <c r="F47" i="1" s="1"/>
  <c r="L36" i="1"/>
  <c r="M36" i="1" s="1"/>
  <c r="K447" i="1"/>
  <c r="K467" i="1" s="1"/>
  <c r="L35" i="1"/>
  <c r="M35" i="1" s="1"/>
  <c r="I468" i="1" l="1"/>
  <c r="F469" i="1"/>
  <c r="L469" i="1" s="1"/>
  <c r="M469" i="1" s="1"/>
  <c r="L480" i="1"/>
  <c r="M480" i="1" s="1"/>
  <c r="I8" i="1"/>
  <c r="M83" i="1"/>
  <c r="M479" i="1" s="1"/>
  <c r="C447" i="1"/>
  <c r="C467" i="1" s="1"/>
  <c r="L9" i="1"/>
  <c r="M9" i="1" s="1"/>
  <c r="M67" i="1"/>
  <c r="B447" i="1"/>
  <c r="B467" i="1" s="1"/>
  <c r="E447" i="1"/>
  <c r="E467" i="1" s="1"/>
  <c r="D447" i="1"/>
  <c r="D467" i="1" s="1"/>
  <c r="L459" i="1"/>
  <c r="M459" i="1" s="1"/>
  <c r="G447" i="1"/>
  <c r="G467" i="1" s="1"/>
  <c r="G478" i="1"/>
  <c r="F478" i="1" s="1"/>
  <c r="F468" i="1"/>
  <c r="L468" i="1" s="1"/>
  <c r="M468" i="1" s="1"/>
  <c r="H447" i="1"/>
  <c r="H467" i="1" s="1"/>
  <c r="L476" i="1"/>
  <c r="M476" i="1" s="1"/>
  <c r="L460" i="1"/>
  <c r="M460" i="1" s="1"/>
  <c r="L449" i="1"/>
  <c r="M449" i="1" s="1"/>
  <c r="L47" i="1"/>
  <c r="M47" i="1" s="1"/>
  <c r="F446" i="1"/>
  <c r="D478" i="1"/>
  <c r="J478" i="1"/>
  <c r="I478" i="1" s="1"/>
  <c r="I446" i="1"/>
  <c r="J447" i="1"/>
  <c r="L49" i="1"/>
  <c r="M49" i="1" s="1"/>
  <c r="F8" i="1"/>
  <c r="L8" i="1" l="1"/>
  <c r="M8" i="1" s="1"/>
  <c r="F467" i="1"/>
  <c r="F447" i="1"/>
  <c r="L446" i="1"/>
  <c r="M446" i="1" s="1"/>
  <c r="L478" i="1"/>
  <c r="M478" i="1" s="1"/>
  <c r="I447" i="1"/>
  <c r="J467" i="1"/>
  <c r="I467" i="1" s="1"/>
  <c r="L467" i="1" l="1"/>
  <c r="M467" i="1" s="1"/>
  <c r="L447" i="1"/>
  <c r="M447" i="1" s="1"/>
  <c r="B468" i="1"/>
  <c r="B469" i="1" l="1"/>
</calcChain>
</file>

<file path=xl/sharedStrings.xml><?xml version="1.0" encoding="utf-8"?>
<sst xmlns="http://schemas.openxmlformats.org/spreadsheetml/2006/main" count="412" uniqueCount="266">
  <si>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</si>
  <si>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</si>
  <si>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</si>
  <si>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</si>
  <si>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</si>
  <si>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</si>
  <si>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</si>
  <si>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</si>
  <si>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</si>
  <si>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</si>
  <si>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</si>
  <si>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</si>
  <si>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</si>
  <si>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</si>
  <si>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</si>
  <si>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</si>
  <si>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</si>
  <si>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</si>
  <si>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</si>
  <si>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</si>
  <si>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</si>
  <si>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</si>
  <si>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</si>
  <si>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</si>
  <si>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</si>
  <si>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</si>
  <si>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</si>
  <si>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</si>
  <si>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</si>
  <si>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</si>
  <si>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</si>
  <si>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</si>
  <si>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</si>
  <si>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</si>
  <si>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</si>
  <si>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</si>
  <si>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</si>
  <si>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</si>
  <si>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</si>
  <si>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</si>
  <si>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</si>
  <si>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</si>
  <si>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</si>
  <si>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</si>
  <si>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</si>
  <si>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</si>
  <si>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</si>
  <si>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</si>
  <si>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</si>
  <si>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</si>
  <si>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</si>
  <si>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</si>
  <si>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</si>
  <si>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</si>
  <si>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</si>
  <si>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</si>
  <si>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</si>
  <si>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</si>
  <si>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</si>
  <si>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</si>
  <si>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</si>
  <si>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</si>
  <si>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</si>
  <si>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</si>
  <si>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</si>
  <si>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</si>
  <si>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</si>
  <si>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</si>
  <si>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</si>
  <si>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</si>
  <si>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</si>
  <si>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</si>
  <si>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</si>
  <si>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</si>
  <si>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</si>
  <si>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</si>
  <si>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</si>
  <si>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</si>
  <si>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</si>
  <si>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</si>
  <si>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</si>
  <si>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</si>
  <si>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</si>
  <si>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</si>
  <si>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</si>
  <si>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</si>
  <si>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</si>
  <si>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</si>
  <si>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</si>
  <si>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</si>
  <si>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</si>
  <si>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</si>
  <si>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</si>
  <si>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</si>
  <si>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</si>
  <si>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</si>
  <si>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</si>
  <si>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</si>
  <si>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</si>
  <si>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</si>
  <si>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</si>
  <si>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</si>
  <si>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</si>
  <si>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</si>
  <si>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</si>
  <si>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</si>
  <si>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</si>
  <si>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</si>
  <si>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</si>
  <si>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</si>
  <si>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</si>
  <si>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</si>
  <si>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</si>
  <si>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</si>
  <si>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</si>
  <si>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</si>
  <si>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</si>
  <si>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</si>
  <si>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</si>
  <si>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</si>
  <si>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</si>
  <si>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</si>
  <si>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</si>
  <si>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</si>
  <si>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</si>
  <si>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</si>
  <si>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</si>
  <si>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</si>
  <si>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</si>
  <si>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</si>
  <si>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</si>
  <si>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</si>
  <si>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</si>
  <si>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</si>
  <si>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</si>
  <si>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</si>
  <si>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</si>
  <si>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</si>
  <si>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</si>
  <si>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</si>
  <si>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</si>
  <si>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</si>
  <si>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</si>
  <si>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</si>
  <si>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</si>
  <si>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</si>
  <si>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</si>
  <si>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</si>
  <si>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</si>
  <si>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</si>
  <si>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</si>
  <si>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</si>
  <si>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</si>
  <si>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</si>
  <si>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</si>
  <si>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</si>
  <si>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</si>
  <si>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</si>
  <si>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</si>
  <si>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</si>
  <si>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</si>
  <si>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</si>
  <si>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</si>
  <si>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</si>
  <si>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</si>
  <si>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</si>
  <si>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</si>
  <si>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</si>
  <si>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</si>
  <si>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</si>
  <si>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</si>
  <si>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</si>
  <si>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</si>
  <si>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</si>
  <si>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</si>
  <si>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</si>
  <si>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</si>
  <si>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</si>
  <si>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</si>
  <si>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</si>
  <si>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</si>
  <si>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</si>
  <si>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</si>
  <si>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</si>
  <si>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</si>
  <si>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</si>
  <si>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</si>
  <si>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</si>
  <si>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</si>
  <si>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</si>
  <si>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</si>
  <si>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</si>
  <si>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</si>
  <si>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</si>
  <si>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</si>
  <si>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</si>
  <si>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</si>
  <si>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</si>
  <si>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</si>
  <si>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</si>
  <si>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</si>
  <si>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</si>
  <si>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</si>
  <si>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</si>
  <si>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</si>
  <si>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</si>
  <si>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</si>
  <si>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</si>
  <si>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</si>
  <si>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</si>
  <si>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</si>
  <si>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</si>
  <si>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</si>
  <si>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</si>
  <si>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</si>
  <si>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</si>
  <si>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</si>
  <si>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</si>
  <si>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</si>
  <si>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</si>
  <si>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</si>
  <si>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</si>
  <si>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</si>
  <si>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</si>
  <si>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</si>
  <si>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</si>
  <si>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</si>
  <si>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</si>
  <si>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</si>
  <si>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</si>
  <si>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</si>
  <si>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2021 год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</si>
  <si>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</si>
  <si>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</si>
  <si>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</si>
  <si>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</si>
  <si>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</si>
  <si>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</si>
  <si>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</si>
  <si>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</si>
  <si>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</si>
  <si>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01.01.2022</t>
  </si>
  <si>
    <t>Бюджетные ассигнования на 2022год (первоначальная редакция - Решение о бюджете от 17.12.2021 года №6-177)</t>
  </si>
  <si>
    <t>2022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</si>
  <si>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2022 год и на плановый период 2023 и 2024 годов"</t>
    </r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</si>
  <si>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</si>
  <si>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</si>
  <si>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</si>
  <si>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</si>
  <si>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</si>
  <si>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</si>
  <si>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Реконструкци дер. Моста черер р. Десна в н.п. Лутовиновка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</si>
  <si>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</si>
  <si>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</si>
  <si>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</si>
  <si>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</si>
  <si>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>модернизация школьных столовых</t>
  </si>
  <si>
    <t>ЦКД(ремонт кровли Рогнединского ДК)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</si>
  <si>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</t>
  </si>
  <si>
    <t xml:space="preserve">            </t>
  </si>
  <si>
    <t>Мероприятия по культуре(ремонт крыши)</t>
  </si>
  <si>
    <t>Исполнено на 1 октября 2022года</t>
  </si>
  <si>
    <t>Бюджетные ассигнования на 2022год (действующая редакция - Решение о бюджете от 30.09.2022 года №6-205)</t>
  </si>
  <si>
    <t>Увеличение связано с распределением второй части дотации на сбалансированность согласно Постановления Правительства Брянской области № 427-п от 03.10.2022г. В сумме 1088068,00руб.</t>
  </si>
  <si>
    <t>Увеличение связано с выделение дополнительных средств  в сумме 1 088 068,00 руб. на приобритение и закладку на хранения материальных запасов , создаваемых в целях гражданской обороны (постановление Правительства Брянской области от 03.10.2022г. № 427-п)</t>
  </si>
  <si>
    <t>формирование материального резерва для 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</si>
</sst>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7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9" fontId="0" fillId="0" borderId="5" xfId="0" applyNumberFormat="1" applyBorder="1" applyAlignment="1">
      <alignment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2"/>
  <sheetViews>
    <sheetView tabSelected="1" view="pageBreakPreview" zoomScale="80" zoomScaleNormal="85" zoomScaleSheetLayoutView="80" workbookViewId="0">
      <pane xSplit="1" ySplit="7" topLeftCell="B440" activePane="bottomRight" state="frozen"/>
      <selection pane="topRight" activeCell="B1" sqref="B1"/>
      <selection pane="bottomLeft" activeCell="A8" sqref="A8"/>
      <selection pane="bottomRight" activeCell="E311" sqref="E311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49.8554687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92" t="s">
        <v>244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196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4" t="s">
        <v>0</v>
      </c>
      <c r="B4" s="142" t="s">
        <v>231</v>
      </c>
      <c r="C4" s="194" t="s">
        <v>243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5" t="s">
        <v>197</v>
      </c>
    </row>
    <row r="5" spans="1:14" s="23" customFormat="1" ht="17.45" customHeight="1" x14ac:dyDescent="0.25">
      <c r="A5" s="194"/>
      <c r="B5" s="196" t="s">
        <v>241</v>
      </c>
      <c r="C5" s="195" t="s">
        <v>242</v>
      </c>
      <c r="D5" s="195" t="s">
        <v>262</v>
      </c>
      <c r="E5" s="193" t="s">
        <v>261</v>
      </c>
      <c r="F5" s="194" t="s">
        <v>203</v>
      </c>
      <c r="G5" s="194"/>
      <c r="H5" s="194"/>
      <c r="I5" s="194"/>
      <c r="J5" s="194"/>
      <c r="K5" s="194"/>
      <c r="L5" s="194"/>
      <c r="M5" s="193" t="s">
        <v>202</v>
      </c>
      <c r="N5" s="195"/>
    </row>
    <row r="6" spans="1:14" s="23" customFormat="1" ht="103.5" customHeight="1" x14ac:dyDescent="0.25">
      <c r="A6" s="194"/>
      <c r="B6" s="196"/>
      <c r="C6" s="195"/>
      <c r="D6" s="195"/>
      <c r="E6" s="193"/>
      <c r="F6" s="143" t="s">
        <v>198</v>
      </c>
      <c r="G6" s="143" t="s">
        <v>199</v>
      </c>
      <c r="H6" s="143" t="s">
        <v>102</v>
      </c>
      <c r="I6" s="143" t="s">
        <v>200</v>
      </c>
      <c r="J6" s="143" t="s">
        <v>199</v>
      </c>
      <c r="K6" s="143" t="s">
        <v>102</v>
      </c>
      <c r="L6" s="143" t="s">
        <v>201</v>
      </c>
      <c r="M6" s="193"/>
      <c r="N6" s="195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209453190.65999997</v>
      </c>
      <c r="C8" s="7">
        <f t="shared" si="1"/>
        <v>185607377.40000001</v>
      </c>
      <c r="D8" s="7">
        <f t="shared" si="1"/>
        <v>201345359.83000001</v>
      </c>
      <c r="E8" s="7">
        <f t="shared" si="1"/>
        <v>125073838.22000001</v>
      </c>
      <c r="F8" s="7">
        <f>G8+H8</f>
        <v>1088068</v>
      </c>
      <c r="G8" s="7">
        <f t="shared" si="1"/>
        <v>1088068</v>
      </c>
      <c r="H8" s="7">
        <f t="shared" si="1"/>
        <v>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1088068</v>
      </c>
      <c r="M8" s="7">
        <f>D8+L8</f>
        <v>202433427.83000001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39263371.56000001</v>
      </c>
      <c r="C9" s="9">
        <f t="shared" si="2"/>
        <v>51325000</v>
      </c>
      <c r="D9" s="9">
        <f t="shared" si="2"/>
        <v>54225302.57</v>
      </c>
      <c r="E9" s="9">
        <f>E10+E21</f>
        <v>29285613.510000005</v>
      </c>
      <c r="F9" s="9">
        <f t="shared" ref="F9:F45" si="3">G9+H9</f>
        <v>0</v>
      </c>
      <c r="G9" s="9">
        <f t="shared" si="2"/>
        <v>0</v>
      </c>
      <c r="H9" s="9">
        <f t="shared" si="2"/>
        <v>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0</v>
      </c>
      <c r="M9" s="9">
        <f t="shared" ref="M9:M45" si="6">D9+L9</f>
        <v>54225302.57</v>
      </c>
      <c r="N9" s="184"/>
    </row>
    <row r="10" spans="1:14" s="4" customFormat="1" ht="44.25" customHeight="1" x14ac:dyDescent="0.25">
      <c r="A10" s="8" t="s">
        <v>3</v>
      </c>
      <c r="B10" s="9">
        <f>SUM(B11:B20)-B12</f>
        <v>33926601.56000001</v>
      </c>
      <c r="C10" s="9">
        <f t="shared" ref="C10:K10" si="7">SUM(C11:C20)-C12</f>
        <v>36259000</v>
      </c>
      <c r="D10" s="9">
        <f t="shared" si="7"/>
        <v>38339302.57</v>
      </c>
      <c r="E10" s="9">
        <f t="shared" si="7"/>
        <v>27348439.220000006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38339302.57</v>
      </c>
      <c r="N10" s="184"/>
    </row>
    <row r="11" spans="1:14" s="4" customFormat="1" ht="15" x14ac:dyDescent="0.25">
      <c r="A11" s="10" t="s">
        <v>4</v>
      </c>
      <c r="B11" s="11">
        <v>25486067.010000002</v>
      </c>
      <c r="C11" s="11">
        <v>27916000</v>
      </c>
      <c r="D11" s="12">
        <v>27916000</v>
      </c>
      <c r="E11" s="11">
        <v>19396483.960000001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27916000</v>
      </c>
      <c r="N11" s="139"/>
    </row>
    <row r="12" spans="1:14" s="4" customFormat="1" ht="25.5" x14ac:dyDescent="0.25">
      <c r="A12" s="13" t="s">
        <v>5</v>
      </c>
      <c r="B12" s="14">
        <v>21985600</v>
      </c>
      <c r="C12" s="14">
        <v>24225063</v>
      </c>
      <c r="D12" s="14">
        <v>24225063</v>
      </c>
      <c r="E12" s="14">
        <v>14551600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24225063</v>
      </c>
      <c r="N12" s="139"/>
    </row>
    <row r="13" spans="1:14" s="4" customFormat="1" ht="15" x14ac:dyDescent="0.25">
      <c r="A13" s="10" t="s">
        <v>6</v>
      </c>
      <c r="B13" s="16">
        <v>6046081.5599999996</v>
      </c>
      <c r="C13" s="16">
        <v>6195000</v>
      </c>
      <c r="D13" s="16">
        <v>6195000</v>
      </c>
      <c r="E13" s="16">
        <v>5329136.84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6195000</v>
      </c>
      <c r="N13" s="124"/>
    </row>
    <row r="14" spans="1:14" s="4" customFormat="1" ht="15" x14ac:dyDescent="0.25">
      <c r="A14" s="10" t="s">
        <v>7</v>
      </c>
      <c r="B14" s="16">
        <v>472955.93</v>
      </c>
      <c r="C14" s="16">
        <v>0</v>
      </c>
      <c r="D14" s="16">
        <v>0</v>
      </c>
      <c r="E14" s="16">
        <v>-9214.3700000000008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4"/>
    </row>
    <row r="15" spans="1:14" s="185" customFormat="1" ht="40.5" customHeight="1" x14ac:dyDescent="0.25">
      <c r="A15" s="103" t="s">
        <v>8</v>
      </c>
      <c r="B15" s="20">
        <v>1006627.05</v>
      </c>
      <c r="C15" s="20">
        <v>1101000</v>
      </c>
      <c r="D15" s="20">
        <v>3181302.57</v>
      </c>
      <c r="E15" s="20">
        <v>1954226.38</v>
      </c>
      <c r="F15" s="20">
        <f t="shared" si="3"/>
        <v>0</v>
      </c>
      <c r="G15" s="20"/>
      <c r="H15" s="161"/>
      <c r="I15" s="161">
        <f t="shared" si="4"/>
        <v>0</v>
      </c>
      <c r="J15" s="161"/>
      <c r="K15" s="161"/>
      <c r="L15" s="189">
        <f t="shared" si="5"/>
        <v>0</v>
      </c>
      <c r="M15" s="189">
        <f t="shared" si="6"/>
        <v>3181302.57</v>
      </c>
      <c r="N15" s="184"/>
    </row>
    <row r="16" spans="1:14" s="4" customFormat="1" ht="38.25" x14ac:dyDescent="0.25">
      <c r="A16" s="10" t="s">
        <v>9</v>
      </c>
      <c r="B16" s="16">
        <v>693221.84</v>
      </c>
      <c r="C16" s="16">
        <v>717000</v>
      </c>
      <c r="D16" s="16">
        <v>717000</v>
      </c>
      <c r="E16" s="16">
        <v>435651.13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717000</v>
      </c>
      <c r="N16" s="120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0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0"/>
    </row>
    <row r="19" spans="1:14" s="4" customFormat="1" ht="15" x14ac:dyDescent="0.25">
      <c r="A19" s="10" t="s">
        <v>12</v>
      </c>
      <c r="B19" s="16">
        <v>221648.17</v>
      </c>
      <c r="C19" s="16">
        <v>330000</v>
      </c>
      <c r="D19" s="16">
        <v>330000</v>
      </c>
      <c r="E19" s="16">
        <v>242155.28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0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0"/>
    </row>
    <row r="21" spans="1:14" s="4" customFormat="1" ht="15" x14ac:dyDescent="0.25">
      <c r="A21" s="8" t="s">
        <v>14</v>
      </c>
      <c r="B21" s="9">
        <f>SUM(B22:B33)</f>
        <v>5336770</v>
      </c>
      <c r="C21" s="9">
        <f t="shared" ref="C21:K21" si="8">SUM(C22:C33)</f>
        <v>15066000</v>
      </c>
      <c r="D21" s="9">
        <f t="shared" si="8"/>
        <v>15886000</v>
      </c>
      <c r="E21" s="9">
        <f t="shared" si="8"/>
        <v>1937174.2900000003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0</v>
      </c>
      <c r="M21" s="9">
        <f t="shared" si="6"/>
        <v>15886000</v>
      </c>
      <c r="N21" s="118"/>
    </row>
    <row r="22" spans="1:14" s="4" customFormat="1" ht="30" x14ac:dyDescent="0.25">
      <c r="A22" s="19" t="s">
        <v>15</v>
      </c>
      <c r="B22" s="16">
        <v>339917.23</v>
      </c>
      <c r="C22" s="16">
        <v>341000</v>
      </c>
      <c r="D22" s="16">
        <v>341000</v>
      </c>
      <c r="E22" s="16">
        <v>74458.95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341000</v>
      </c>
      <c r="N22" s="120"/>
    </row>
    <row r="23" spans="1:14" s="4" customFormat="1" ht="30" x14ac:dyDescent="0.25">
      <c r="A23" s="19" t="s">
        <v>16</v>
      </c>
      <c r="B23" s="16">
        <v>185950.7</v>
      </c>
      <c r="C23" s="16">
        <v>117000</v>
      </c>
      <c r="D23" s="16">
        <v>117000</v>
      </c>
      <c r="E23" s="16">
        <v>67842.289999999994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117000</v>
      </c>
      <c r="N23" s="120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0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0"/>
    </row>
    <row r="26" spans="1:14" s="4" customFormat="1" ht="30" x14ac:dyDescent="0.25">
      <c r="A26" s="19" t="s">
        <v>19</v>
      </c>
      <c r="B26" s="16">
        <v>8953.19</v>
      </c>
      <c r="C26" s="16">
        <v>15000</v>
      </c>
      <c r="D26" s="16">
        <v>15000</v>
      </c>
      <c r="E26" s="16">
        <v>3517.17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15000</v>
      </c>
      <c r="N26" s="120"/>
    </row>
    <row r="27" spans="1:14" s="4" customFormat="1" ht="30" x14ac:dyDescent="0.25">
      <c r="A27" s="19" t="s">
        <v>20</v>
      </c>
      <c r="B27" s="16">
        <v>472871.75</v>
      </c>
      <c r="C27" s="16">
        <v>423000</v>
      </c>
      <c r="D27" s="16">
        <v>423000</v>
      </c>
      <c r="E27" s="16">
        <v>323929.24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423000</v>
      </c>
      <c r="N27" s="120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0"/>
    </row>
    <row r="29" spans="1:14" s="4" customFormat="1" ht="45" x14ac:dyDescent="0.25">
      <c r="A29" s="19" t="s">
        <v>22</v>
      </c>
      <c r="B29" s="16">
        <v>159030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0"/>
    </row>
    <row r="30" spans="1:14" s="4" customFormat="1" ht="60" x14ac:dyDescent="0.25">
      <c r="A30" s="19" t="s">
        <v>23</v>
      </c>
      <c r="B30" s="16">
        <v>3807483.17</v>
      </c>
      <c r="C30" s="16">
        <v>13850000</v>
      </c>
      <c r="D30" s="16">
        <v>14670000</v>
      </c>
      <c r="E30" s="16">
        <v>1349384.03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14670000</v>
      </c>
      <c r="N30" s="181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0"/>
    </row>
    <row r="32" spans="1:14" s="4" customFormat="1" ht="30" x14ac:dyDescent="0.25">
      <c r="A32" s="19" t="s">
        <v>25</v>
      </c>
      <c r="B32" s="16">
        <v>362563.96</v>
      </c>
      <c r="C32" s="16">
        <v>320000</v>
      </c>
      <c r="D32" s="16">
        <v>320000</v>
      </c>
      <c r="E32" s="16">
        <v>118042.61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20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/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0"/>
    </row>
    <row r="34" spans="1:501" s="4" customFormat="1" ht="80.25" customHeight="1" x14ac:dyDescent="0.25">
      <c r="A34" s="8" t="s">
        <v>27</v>
      </c>
      <c r="B34" s="9">
        <f>B35+B44+B45+B46</f>
        <v>170189819.09999996</v>
      </c>
      <c r="C34" s="9">
        <f t="shared" ref="C34:K34" si="9">C35+C44+C45+C46</f>
        <v>134282377.40000001</v>
      </c>
      <c r="D34" s="9">
        <f>D35+D44+D45+D46</f>
        <v>147120057.26000002</v>
      </c>
      <c r="E34" s="9">
        <f t="shared" si="9"/>
        <v>95788224.710000008</v>
      </c>
      <c r="F34" s="9">
        <f t="shared" si="3"/>
        <v>1088068</v>
      </c>
      <c r="G34" s="9">
        <f t="shared" si="9"/>
        <v>1088068</v>
      </c>
      <c r="H34" s="9">
        <f t="shared" si="9"/>
        <v>0</v>
      </c>
      <c r="I34" s="9">
        <f t="shared" si="4"/>
        <v>0</v>
      </c>
      <c r="J34" s="9">
        <f t="shared" si="9"/>
        <v>0</v>
      </c>
      <c r="K34" s="9">
        <f t="shared" si="9"/>
        <v>0</v>
      </c>
      <c r="L34" s="9">
        <f t="shared" si="5"/>
        <v>1088068</v>
      </c>
      <c r="M34" s="9">
        <f t="shared" si="6"/>
        <v>148208125.26000002</v>
      </c>
      <c r="N34" s="119" t="s">
        <v>258</v>
      </c>
    </row>
    <row r="35" spans="1:501" ht="65.25" customHeight="1" x14ac:dyDescent="0.25">
      <c r="A35" s="10" t="s">
        <v>28</v>
      </c>
      <c r="B35" s="16">
        <f t="shared" ref="B35:K35" si="10">B36+B40+B41+B42</f>
        <v>170194992.20999998</v>
      </c>
      <c r="C35" s="16">
        <f t="shared" si="10"/>
        <v>134282377.40000001</v>
      </c>
      <c r="D35" s="16">
        <f t="shared" si="10"/>
        <v>147120057.26000002</v>
      </c>
      <c r="E35" s="16">
        <f>E36+E40+E41+E42</f>
        <v>95785612.310000002</v>
      </c>
      <c r="F35" s="16">
        <f t="shared" si="3"/>
        <v>1088068</v>
      </c>
      <c r="G35" s="16">
        <f>G36+G40+G41+G42+G44</f>
        <v>1088068</v>
      </c>
      <c r="H35" s="16">
        <f t="shared" si="10"/>
        <v>0</v>
      </c>
      <c r="I35" s="16">
        <f t="shared" si="4"/>
        <v>0</v>
      </c>
      <c r="J35" s="16">
        <f>J36+J40+J41+J42+J44</f>
        <v>0</v>
      </c>
      <c r="K35" s="16">
        <f t="shared" si="10"/>
        <v>0</v>
      </c>
      <c r="L35" s="16">
        <f t="shared" si="5"/>
        <v>1088068</v>
      </c>
      <c r="M35" s="16">
        <f t="shared" si="6"/>
        <v>148208125.26000002</v>
      </c>
      <c r="N35" s="174" t="s">
        <v>263</v>
      </c>
    </row>
    <row r="36" spans="1:501" ht="51" x14ac:dyDescent="0.25">
      <c r="A36" s="10" t="s">
        <v>29</v>
      </c>
      <c r="B36" s="16">
        <f>B37+B38+B39</f>
        <v>45202412</v>
      </c>
      <c r="C36" s="16">
        <f t="shared" ref="C36:K36" si="11">C37+C38+C39</f>
        <v>28118000</v>
      </c>
      <c r="D36" s="16">
        <f t="shared" si="11"/>
        <v>29489740</v>
      </c>
      <c r="E36" s="16">
        <f t="shared" si="11"/>
        <v>22151237</v>
      </c>
      <c r="F36" s="16">
        <f t="shared" si="3"/>
        <v>1088068</v>
      </c>
      <c r="G36" s="16">
        <f t="shared" si="11"/>
        <v>1088068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1088068</v>
      </c>
      <c r="M36" s="16">
        <f t="shared" si="6"/>
        <v>30577808</v>
      </c>
      <c r="N36" s="174" t="s">
        <v>263</v>
      </c>
    </row>
    <row r="37" spans="1:501" ht="25.5" x14ac:dyDescent="0.25">
      <c r="A37" s="22" t="s">
        <v>30</v>
      </c>
      <c r="B37" s="16">
        <v>15515000</v>
      </c>
      <c r="C37" s="16">
        <v>19793000</v>
      </c>
      <c r="D37" s="16">
        <v>19793000</v>
      </c>
      <c r="E37" s="16">
        <v>14844753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19793000</v>
      </c>
      <c r="N37" s="120"/>
    </row>
    <row r="38" spans="1:501" ht="60" customHeight="1" x14ac:dyDescent="0.25">
      <c r="A38" s="22" t="s">
        <v>31</v>
      </c>
      <c r="B38" s="16">
        <v>29687412</v>
      </c>
      <c r="C38" s="16">
        <v>8325000</v>
      </c>
      <c r="D38" s="16">
        <v>9696740</v>
      </c>
      <c r="E38" s="16">
        <v>7306484</v>
      </c>
      <c r="F38" s="16">
        <f t="shared" si="3"/>
        <v>1088068</v>
      </c>
      <c r="G38" s="16">
        <v>1088068</v>
      </c>
      <c r="H38" s="17"/>
      <c r="I38" s="17">
        <f t="shared" si="4"/>
        <v>0</v>
      </c>
      <c r="J38" s="16"/>
      <c r="K38" s="16"/>
      <c r="L38" s="16">
        <f t="shared" si="5"/>
        <v>1088068</v>
      </c>
      <c r="M38" s="16">
        <f t="shared" si="6"/>
        <v>10784808</v>
      </c>
      <c r="N38" s="174" t="s">
        <v>263</v>
      </c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0"/>
    </row>
    <row r="40" spans="1:501" ht="30" customHeight="1" x14ac:dyDescent="0.25">
      <c r="A40" s="10" t="s">
        <v>33</v>
      </c>
      <c r="B40" s="16">
        <v>38643555.909999996</v>
      </c>
      <c r="C40" s="16">
        <v>9088191</v>
      </c>
      <c r="D40" s="16">
        <v>16907257.73</v>
      </c>
      <c r="E40" s="16">
        <v>7199014.5499999998</v>
      </c>
      <c r="F40" s="16">
        <f t="shared" si="3"/>
        <v>0</v>
      </c>
      <c r="G40" s="16"/>
      <c r="H40" s="17"/>
      <c r="I40" s="17">
        <f t="shared" si="4"/>
        <v>0</v>
      </c>
      <c r="J40" s="16"/>
      <c r="K40" s="16"/>
      <c r="L40" s="16">
        <f t="shared" si="5"/>
        <v>0</v>
      </c>
      <c r="M40" s="16">
        <f t="shared" si="6"/>
        <v>16907257.73</v>
      </c>
      <c r="N40" s="181"/>
    </row>
    <row r="41" spans="1:501" ht="37.5" customHeight="1" x14ac:dyDescent="0.25">
      <c r="A41" s="10" t="s">
        <v>34</v>
      </c>
      <c r="B41" s="16">
        <v>78609735.799999997</v>
      </c>
      <c r="C41" s="16">
        <v>87984604.400000006</v>
      </c>
      <c r="D41" s="16">
        <v>88271246.230000004</v>
      </c>
      <c r="E41" s="16">
        <v>60673302.810000002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88271246.230000004</v>
      </c>
      <c r="N41" s="181"/>
    </row>
    <row r="42" spans="1:501" ht="37.5" customHeight="1" x14ac:dyDescent="0.25">
      <c r="A42" s="10" t="s">
        <v>35</v>
      </c>
      <c r="B42" s="16">
        <v>7739288.5</v>
      </c>
      <c r="C42" s="16">
        <v>9091582</v>
      </c>
      <c r="D42" s="16">
        <v>12451813.300000001</v>
      </c>
      <c r="E42" s="16">
        <v>5762057.9500000002</v>
      </c>
      <c r="F42" s="16">
        <f t="shared" si="3"/>
        <v>0</v>
      </c>
      <c r="G42" s="16"/>
      <c r="H42" s="17"/>
      <c r="I42" s="17">
        <f t="shared" si="4"/>
        <v>0</v>
      </c>
      <c r="J42" s="16"/>
      <c r="K42" s="16"/>
      <c r="L42" s="16">
        <f t="shared" si="5"/>
        <v>0</v>
      </c>
      <c r="M42" s="16">
        <f t="shared" si="6"/>
        <v>12451813.300000001</v>
      </c>
      <c r="N42" s="181"/>
    </row>
    <row r="43" spans="1:501" ht="38.25" x14ac:dyDescent="0.25">
      <c r="A43" s="22" t="s">
        <v>36</v>
      </c>
      <c r="B43" s="16">
        <v>2806200</v>
      </c>
      <c r="C43" s="16">
        <v>4010200</v>
      </c>
      <c r="D43" s="16">
        <v>4010200</v>
      </c>
      <c r="E43" s="16">
        <v>1736800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4010200</v>
      </c>
      <c r="N43" s="120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0"/>
    </row>
    <row r="45" spans="1:501" ht="38.25" x14ac:dyDescent="0.25">
      <c r="A45" s="10" t="s">
        <v>38</v>
      </c>
      <c r="B45" s="16">
        <v>88811.82</v>
      </c>
      <c r="C45" s="16"/>
      <c r="D45" s="16"/>
      <c r="E45" s="16">
        <v>52248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0"/>
    </row>
    <row r="46" spans="1:501" ht="15" x14ac:dyDescent="0.25">
      <c r="A46" s="10" t="s">
        <v>39</v>
      </c>
      <c r="B46" s="16">
        <v>-93984.93</v>
      </c>
      <c r="C46" s="16"/>
      <c r="D46" s="16"/>
      <c r="E46" s="16">
        <v>-49635.6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20"/>
    </row>
    <row r="47" spans="1:501" ht="15" x14ac:dyDescent="0.25">
      <c r="A47" s="24" t="s">
        <v>40</v>
      </c>
      <c r="B47" s="25">
        <f t="shared" ref="B47:K47" si="12">B8</f>
        <v>209453190.65999997</v>
      </c>
      <c r="C47" s="25">
        <f t="shared" si="12"/>
        <v>185607377.40000001</v>
      </c>
      <c r="D47" s="25">
        <f t="shared" si="12"/>
        <v>201345359.83000001</v>
      </c>
      <c r="E47" s="25">
        <f t="shared" si="12"/>
        <v>125073838.22000001</v>
      </c>
      <c r="F47" s="25">
        <f t="shared" ref="F47:F112" si="13">G47+H47</f>
        <v>1088068</v>
      </c>
      <c r="G47" s="25">
        <f t="shared" si="12"/>
        <v>1088068</v>
      </c>
      <c r="H47" s="25">
        <f t="shared" si="12"/>
        <v>0</v>
      </c>
      <c r="I47" s="25">
        <f t="shared" si="4"/>
        <v>0</v>
      </c>
      <c r="J47" s="25">
        <f t="shared" si="12"/>
        <v>0</v>
      </c>
      <c r="K47" s="25">
        <f t="shared" si="12"/>
        <v>0</v>
      </c>
      <c r="L47" s="25">
        <f t="shared" si="5"/>
        <v>1088068</v>
      </c>
      <c r="M47" s="25">
        <f t="shared" ref="M47:M112" si="14">D47+L47</f>
        <v>202433427.83000001</v>
      </c>
      <c r="N47" s="121"/>
    </row>
    <row r="48" spans="1:501" s="27" customFormat="1" ht="15" x14ac:dyDescent="0.25">
      <c r="A48" s="26" t="s">
        <v>41</v>
      </c>
      <c r="B48" s="144"/>
      <c r="C48" s="144"/>
      <c r="D48" s="144"/>
      <c r="E48" s="144"/>
      <c r="F48" s="144"/>
      <c r="G48" s="144"/>
      <c r="H48" s="145"/>
      <c r="I48" s="145"/>
      <c r="J48" s="144"/>
      <c r="K48" s="146"/>
      <c r="L48" s="34"/>
      <c r="M48" s="147"/>
      <c r="N48" s="122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B50+B56+B60+B61+B67+B77+B92+B99+B110+B111+B113+B119+B160+B163+B172+B185+B192+B194+B195+B196+B197+B225+B273+B275+B277+B279+B281+B283+B284+B285+B287+B289+B317+B365+B366+B405+B411+B416+B417+B423+B426+B427+B429+B431+B442+B443+B445+B154</f>
        <v>207517951.73999998</v>
      </c>
      <c r="C49" s="7">
        <f>C50+C56+C60+C61+C67+C77+C92+C99+C110+C111+C113+C119+C160+C163+C172+C185+C192+C194+C195+C196+C197+C225+C273+C275+C277+C279+C281+C283+C284+C285+C287+C289+C317+C365+C366+C405+C411+C416+C417+C423+C426+C427+C429+C431+C442+C443+C445+C154</f>
        <v>185607377.40000001</v>
      </c>
      <c r="D49" s="7">
        <f>D50+D56+D60+D61+D67+D77+D92+D99+D110+D111+D113+D119+D160+D163+D172+D185+D192+D194+D195+D196+D197+D225+D273+D275+D277+D279+D281+D283+D284+D285+D287+D289+D317+D365+D366+D405+D411+D416+D417+D423+D426+D427+D429+D431+D442+D443+D445+D154</f>
        <v>209551826.06999996</v>
      </c>
      <c r="E49" s="7">
        <f>E50+E56+E60+E61+E67+E77+E92+E99+E110+E111+E113+E119+E160+E163+E172+E185+E192+E194+E195+E196+E197+E225+E273+E275+E277+E279+E281+E283+E284+E285+E287+E289+E317+E365+E366+E405+E411+E416+E417+E423+E426+E427+E429+E431+E442+E443+E445+E154</f>
        <v>132579015.98000002</v>
      </c>
      <c r="F49" s="7">
        <f t="shared" si="13"/>
        <v>1088068</v>
      </c>
      <c r="G49" s="7">
        <f>G50+G56+G60+G61+G67+G77+G92+G99+G110+G111+G113+G119+G160+G163+G172+G185+G192+G194+G195+G196+G197+G225+G273+G275+G277+G279+G281+G283+G284+G285+G287+G289+G317+G365+G366+G405+G411+G416+G417+G423+G426+G427+G429+G431+G442+G443+G445+G109</f>
        <v>1088068</v>
      </c>
      <c r="H49" s="7">
        <f>H50+H56+H60+H61+H67+H77+H92+H99+H110+H111+H113+H119+H150+H160+H163+H172+H185+H192+H194+H195+H196+H197+H225+H273+H275+H277+H279+H281+H283+H284+H285+H287+H289+H317+H365+H366+H405+H411+H416+H417+H423+H426+H427+H429+H431+H442+H443+H445+H154</f>
        <v>0</v>
      </c>
      <c r="I49" s="7">
        <f t="shared" si="4"/>
        <v>0</v>
      </c>
      <c r="J49" s="7">
        <f>J50+J56+J60+J61+J67+J77+J92+J99+J110+J111+J113+J119+J150+J160+J163+J172+J185+J192+J194+J195+J196+J197+J225+J273+J275+J277+J279+J281+J283+J284+J285+J287+J289+J317+J365+J366+J405+J411+J416+J417+J423+J426+J427+J429+J431+J442+J443+J445</f>
        <v>0</v>
      </c>
      <c r="K49" s="7">
        <f>K50+K56+K60+K61+K67+K77+K92+K99+K110+K111+K113+K119+K150+K160+K163+K172+K185+K192+K194+K195+K196+K197+K225+K273+K275+K277+K279+K281+K283+K284+K285+K287+K289+K317+K365+K366+K405+K411+K416+K417+K423+K426+K427+K429+K431+K442+K443+K445</f>
        <v>0</v>
      </c>
      <c r="L49" s="7">
        <f t="shared" si="5"/>
        <v>1088068</v>
      </c>
      <c r="M49" s="7">
        <f t="shared" si="14"/>
        <v>210639894.06999996</v>
      </c>
      <c r="N49" s="117"/>
    </row>
    <row r="50" spans="1:501" ht="15" x14ac:dyDescent="0.25">
      <c r="A50" s="28" t="s">
        <v>43</v>
      </c>
      <c r="B50" s="29">
        <f t="shared" ref="B50:K50" si="15">SUM(B51:B54)</f>
        <v>1625879.29</v>
      </c>
      <c r="C50" s="29">
        <f t="shared" si="15"/>
        <v>1792320</v>
      </c>
      <c r="D50" s="29">
        <f t="shared" si="15"/>
        <v>1792320</v>
      </c>
      <c r="E50" s="29">
        <f t="shared" si="15"/>
        <v>1322338.24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1792320</v>
      </c>
      <c r="N50" s="123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0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0"/>
    </row>
    <row r="53" spans="1:501" ht="15" x14ac:dyDescent="0.25">
      <c r="A53" s="30" t="s">
        <v>46</v>
      </c>
      <c r="B53" s="16">
        <v>1625879.29</v>
      </c>
      <c r="C53" s="16">
        <v>1792320</v>
      </c>
      <c r="D53" s="16">
        <v>1792320</v>
      </c>
      <c r="E53" s="16">
        <v>1322338.24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1792320</v>
      </c>
      <c r="N53" s="124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0"/>
    </row>
    <row r="56" spans="1:501" ht="38.25" x14ac:dyDescent="0.25">
      <c r="A56" s="30" t="s">
        <v>49</v>
      </c>
      <c r="B56" s="16">
        <v>0</v>
      </c>
      <c r="C56" s="16">
        <v>2080</v>
      </c>
      <c r="D56" s="16">
        <v>2080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2080</v>
      </c>
      <c r="N56" s="124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0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5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0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0"/>
    </row>
    <row r="60" spans="1:501" ht="63.75" x14ac:dyDescent="0.25">
      <c r="A60" s="30" t="s">
        <v>51</v>
      </c>
      <c r="B60" s="16"/>
      <c r="C60" s="16">
        <v>0</v>
      </c>
      <c r="D60" s="16">
        <v>7800</v>
      </c>
      <c r="E60" s="16">
        <v>7800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7800</v>
      </c>
      <c r="N60" s="124"/>
    </row>
    <row r="61" spans="1:501" ht="51" x14ac:dyDescent="0.25">
      <c r="A61" s="36" t="s">
        <v>52</v>
      </c>
      <c r="B61" s="37">
        <f>B62+B63+B64+B65</f>
        <v>480973.53</v>
      </c>
      <c r="C61" s="37">
        <f>C62+C63+C64+C65</f>
        <v>531761</v>
      </c>
      <c r="D61" s="37">
        <f t="shared" ref="D61:K61" si="16">D62+D63+D64+D65</f>
        <v>531761</v>
      </c>
      <c r="E61" s="37">
        <f t="shared" si="16"/>
        <v>378214.58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531761</v>
      </c>
      <c r="N61" s="126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2"/>
      <c r="I62" s="152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4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2"/>
      <c r="I63" s="152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4"/>
    </row>
    <row r="64" spans="1:501" ht="15" x14ac:dyDescent="0.25">
      <c r="A64" s="30" t="s">
        <v>46</v>
      </c>
      <c r="B64" s="34">
        <v>480973.53</v>
      </c>
      <c r="C64" s="34">
        <v>531761</v>
      </c>
      <c r="D64" s="34">
        <v>531761</v>
      </c>
      <c r="E64" s="34">
        <v>378214.58</v>
      </c>
      <c r="F64" s="34">
        <f t="shared" si="13"/>
        <v>0</v>
      </c>
      <c r="G64" s="34"/>
      <c r="H64" s="152"/>
      <c r="I64" s="152">
        <f t="shared" si="4"/>
        <v>0</v>
      </c>
      <c r="J64" s="34"/>
      <c r="K64" s="34"/>
      <c r="L64" s="34">
        <f t="shared" si="5"/>
        <v>0</v>
      </c>
      <c r="M64" s="34">
        <f t="shared" si="14"/>
        <v>531761</v>
      </c>
      <c r="N64" s="124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2"/>
      <c r="I65" s="152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4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2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4"/>
    </row>
    <row r="67" spans="1:14" ht="48.75" customHeight="1" x14ac:dyDescent="0.25">
      <c r="A67" s="38" t="s">
        <v>53</v>
      </c>
      <c r="B67" s="29">
        <f>B68+B69+B70+B71+B72+B73+B74</f>
        <v>23248955.460000001</v>
      </c>
      <c r="C67" s="29">
        <f t="shared" ref="C67:K67" si="17">C68+C69+C70+C71+C72+C73+C74</f>
        <v>23431293</v>
      </c>
      <c r="D67" s="29">
        <f t="shared" si="17"/>
        <v>23780610.18</v>
      </c>
      <c r="E67" s="29">
        <f t="shared" si="17"/>
        <v>17198850.859999999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0</v>
      </c>
      <c r="M67" s="29">
        <f t="shared" si="14"/>
        <v>23780610.18</v>
      </c>
      <c r="N67" s="183"/>
    </row>
    <row r="68" spans="1:14" ht="15" x14ac:dyDescent="0.25">
      <c r="A68" s="30" t="s">
        <v>54</v>
      </c>
      <c r="B68" s="16">
        <v>329283.37</v>
      </c>
      <c r="C68" s="16">
        <v>321545</v>
      </c>
      <c r="D68" s="12">
        <v>321545</v>
      </c>
      <c r="E68" s="35">
        <v>228705.33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321545</v>
      </c>
      <c r="N68" s="181"/>
    </row>
    <row r="69" spans="1:14" ht="21" customHeight="1" x14ac:dyDescent="0.25">
      <c r="A69" s="30" t="s">
        <v>55</v>
      </c>
      <c r="B69" s="16">
        <v>12374444.710000001</v>
      </c>
      <c r="C69" s="16">
        <v>12660780</v>
      </c>
      <c r="D69" s="16">
        <v>12912067.18</v>
      </c>
      <c r="E69" s="35">
        <v>9186989.7699999996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12912067.18</v>
      </c>
      <c r="N69" s="184"/>
    </row>
    <row r="70" spans="1:14" ht="15" x14ac:dyDescent="0.25">
      <c r="A70" s="30" t="s">
        <v>225</v>
      </c>
      <c r="B70" s="16">
        <v>3260632.44</v>
      </c>
      <c r="C70" s="16">
        <v>3184676</v>
      </c>
      <c r="D70" s="16">
        <v>3261836</v>
      </c>
      <c r="E70" s="35">
        <v>2478583.75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3261836</v>
      </c>
      <c r="N70" s="181"/>
    </row>
    <row r="71" spans="1:14" ht="15" x14ac:dyDescent="0.25">
      <c r="A71" s="30" t="s">
        <v>57</v>
      </c>
      <c r="B71" s="16">
        <v>697283.33</v>
      </c>
      <c r="C71" s="16">
        <v>621822</v>
      </c>
      <c r="D71" s="16">
        <v>621822</v>
      </c>
      <c r="E71" s="35">
        <v>456187.44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621822</v>
      </c>
      <c r="N71" s="181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4"/>
    </row>
    <row r="73" spans="1:14" ht="15" x14ac:dyDescent="0.25">
      <c r="A73" s="30" t="s">
        <v>226</v>
      </c>
      <c r="B73" s="16">
        <v>1051702.75</v>
      </c>
      <c r="C73" s="16">
        <v>988540</v>
      </c>
      <c r="D73" s="16">
        <v>1009410</v>
      </c>
      <c r="E73" s="35">
        <v>733194.1</v>
      </c>
      <c r="F73" s="16">
        <f t="shared" si="13"/>
        <v>0</v>
      </c>
      <c r="G73" s="16"/>
      <c r="H73" s="17"/>
      <c r="I73" s="17">
        <f t="shared" ref="I73:I152" si="18">J73+K73</f>
        <v>0</v>
      </c>
      <c r="J73" s="17"/>
      <c r="K73" s="17"/>
      <c r="L73" s="16">
        <f t="shared" ref="L73:L152" si="19">I73+F73</f>
        <v>0</v>
      </c>
      <c r="M73" s="16">
        <f t="shared" si="14"/>
        <v>1009410</v>
      </c>
      <c r="N73" s="181"/>
    </row>
    <row r="74" spans="1:14" ht="25.5" x14ac:dyDescent="0.25">
      <c r="A74" s="30" t="s">
        <v>227</v>
      </c>
      <c r="B74" s="16">
        <v>5535608.8600000003</v>
      </c>
      <c r="C74" s="16">
        <v>5653930</v>
      </c>
      <c r="D74" s="12">
        <v>5653930</v>
      </c>
      <c r="E74" s="35">
        <v>4115190.47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5653930</v>
      </c>
      <c r="N74" s="174"/>
    </row>
    <row r="75" spans="1:14" ht="27.75" customHeight="1" x14ac:dyDescent="0.25">
      <c r="A75" s="33" t="s">
        <v>99</v>
      </c>
      <c r="B75" s="16">
        <f>B68+B69+B70+B71+B73</f>
        <v>17713346.600000001</v>
      </c>
      <c r="C75" s="16">
        <f>C68+C69+C70+C71+C73</f>
        <v>17777363</v>
      </c>
      <c r="D75" s="16">
        <f t="shared" ref="D75:K75" si="20">D68+D69+D70+D71+D73</f>
        <v>18126680.18</v>
      </c>
      <c r="E75" s="16">
        <f t="shared" si="20"/>
        <v>13083660.389999999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0</v>
      </c>
      <c r="M75" s="16">
        <f>M68+M69+M70+M71+M72+M73</f>
        <v>18126680.18</v>
      </c>
      <c r="N75" s="184"/>
    </row>
    <row r="76" spans="1:14" ht="25.5" x14ac:dyDescent="0.25">
      <c r="A76" s="33" t="s">
        <v>48</v>
      </c>
      <c r="B76" s="34">
        <v>1281091.01</v>
      </c>
      <c r="C76" s="34">
        <v>1057500</v>
      </c>
      <c r="D76" s="34">
        <v>1395317.18</v>
      </c>
      <c r="E76" s="34">
        <v>1044234.48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1395317.18</v>
      </c>
      <c r="N76" s="184"/>
    </row>
    <row r="77" spans="1:14" ht="51" x14ac:dyDescent="0.25">
      <c r="A77" s="30" t="s">
        <v>58</v>
      </c>
      <c r="B77" s="35">
        <f t="shared" ref="B77:K77" si="21">B79+B80+B81+B82</f>
        <v>41374.6</v>
      </c>
      <c r="C77" s="35">
        <f t="shared" si="21"/>
        <v>27622</v>
      </c>
      <c r="D77" s="35">
        <f t="shared" si="21"/>
        <v>27622</v>
      </c>
      <c r="E77" s="35">
        <f t="shared" si="21"/>
        <v>5816.1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27622</v>
      </c>
      <c r="N77" s="120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0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0"/>
    </row>
    <row r="80" spans="1:14" ht="15" x14ac:dyDescent="0.25">
      <c r="A80" s="30" t="s">
        <v>61</v>
      </c>
      <c r="B80" s="16">
        <v>41374.6</v>
      </c>
      <c r="C80" s="16">
        <v>27622</v>
      </c>
      <c r="D80" s="16">
        <v>27622</v>
      </c>
      <c r="E80" s="39">
        <v>5816.1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27622</v>
      </c>
      <c r="N80" s="120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0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36698.6</v>
      </c>
      <c r="C83" s="35">
        <f t="shared" ref="C83:K83" si="22">SUM(C84:C90)</f>
        <v>21382</v>
      </c>
      <c r="D83" s="35">
        <f t="shared" si="22"/>
        <v>21382</v>
      </c>
      <c r="E83" s="35">
        <f t="shared" si="22"/>
        <v>4293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21382</v>
      </c>
      <c r="N83" s="125"/>
    </row>
    <row r="84" spans="1:501" s="4" customFormat="1" ht="15" x14ac:dyDescent="0.25">
      <c r="A84" s="30" t="s">
        <v>228</v>
      </c>
      <c r="B84" s="16">
        <v>2600</v>
      </c>
      <c r="C84" s="16">
        <v>4160</v>
      </c>
      <c r="D84" s="16">
        <v>4160</v>
      </c>
      <c r="E84" s="35">
        <v>3108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4160</v>
      </c>
      <c r="N84" s="120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0"/>
    </row>
    <row r="86" spans="1:501" s="4" customFormat="1" ht="15" x14ac:dyDescent="0.25">
      <c r="A86" s="30" t="s">
        <v>64</v>
      </c>
      <c r="B86" s="16">
        <v>0</v>
      </c>
      <c r="C86" s="16">
        <v>2080</v>
      </c>
      <c r="D86" s="16">
        <v>2080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2080</v>
      </c>
      <c r="N86" s="120"/>
    </row>
    <row r="87" spans="1:501" s="4" customFormat="1" ht="15" x14ac:dyDescent="0.25">
      <c r="A87" s="30" t="s">
        <v>65</v>
      </c>
      <c r="B87" s="16">
        <v>34098.6</v>
      </c>
      <c r="C87" s="16">
        <v>15142</v>
      </c>
      <c r="D87" s="16">
        <v>15142</v>
      </c>
      <c r="E87" s="35">
        <v>1185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15142</v>
      </c>
      <c r="N87" s="120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0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0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4"/>
    </row>
    <row r="91" spans="1:501" s="4" customFormat="1" ht="25.5" x14ac:dyDescent="0.25">
      <c r="A91" s="33" t="s">
        <v>48</v>
      </c>
      <c r="B91" s="34">
        <v>32838.519999999997</v>
      </c>
      <c r="C91" s="34">
        <v>6100</v>
      </c>
      <c r="D91" s="34">
        <v>6300</v>
      </c>
      <c r="E91" s="35">
        <v>894</v>
      </c>
      <c r="F91" s="16">
        <f t="shared" si="13"/>
        <v>0</v>
      </c>
      <c r="G91" s="16"/>
      <c r="H91" s="152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6300</v>
      </c>
      <c r="N91" s="120"/>
    </row>
    <row r="92" spans="1:501" s="4" customFormat="1" ht="76.5" x14ac:dyDescent="0.25">
      <c r="A92" s="30" t="s">
        <v>68</v>
      </c>
      <c r="B92" s="35">
        <f>SUM(B93:B96)</f>
        <v>257600</v>
      </c>
      <c r="C92" s="35">
        <f t="shared" ref="C92:K92" si="23">SUM(C93:C96)</f>
        <v>183000</v>
      </c>
      <c r="D92" s="35">
        <f t="shared" si="23"/>
        <v>258034.49</v>
      </c>
      <c r="E92" s="35">
        <f t="shared" si="23"/>
        <v>257600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258034.49</v>
      </c>
      <c r="N92" s="125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0"/>
    </row>
    <row r="94" spans="1:501" s="4" customFormat="1" ht="43.5" customHeight="1" x14ac:dyDescent="0.25">
      <c r="A94" s="42" t="s">
        <v>232</v>
      </c>
      <c r="B94" s="16">
        <v>257600</v>
      </c>
      <c r="C94" s="16">
        <v>183000</v>
      </c>
      <c r="D94" s="16">
        <v>258034.49</v>
      </c>
      <c r="E94" s="16">
        <v>257600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258034.49</v>
      </c>
      <c r="N94" s="180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0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0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0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0"/>
    </row>
    <row r="99" spans="1:14" s="4" customFormat="1" ht="83.25" customHeight="1" x14ac:dyDescent="0.25">
      <c r="A99" s="43" t="s">
        <v>69</v>
      </c>
      <c r="B99" s="44">
        <f>SUM(B100:B106)</f>
        <v>6900606.75</v>
      </c>
      <c r="C99" s="44">
        <f t="shared" ref="C99:K99" si="24">SUM(C100:C106)</f>
        <v>6987716</v>
      </c>
      <c r="D99" s="44">
        <f t="shared" si="24"/>
        <v>7092236.8200000003</v>
      </c>
      <c r="E99" s="44">
        <f t="shared" si="24"/>
        <v>4836655.3400000008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7092236.8200000003</v>
      </c>
      <c r="N99" s="184"/>
    </row>
    <row r="100" spans="1:14" s="4" customFormat="1" ht="15" x14ac:dyDescent="0.25">
      <c r="A100" s="30" t="s">
        <v>54</v>
      </c>
      <c r="B100" s="16">
        <v>98235.56</v>
      </c>
      <c r="C100" s="16">
        <v>95899</v>
      </c>
      <c r="D100" s="16">
        <v>95899</v>
      </c>
      <c r="E100" s="16">
        <v>67076.17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95899</v>
      </c>
      <c r="N100" s="120"/>
    </row>
    <row r="101" spans="1:14" s="4" customFormat="1" ht="27.75" customHeight="1" x14ac:dyDescent="0.25">
      <c r="A101" s="30" t="s">
        <v>55</v>
      </c>
      <c r="B101" s="16">
        <v>3669087.44</v>
      </c>
      <c r="C101" s="16">
        <v>3777905</v>
      </c>
      <c r="D101" s="16">
        <v>3852820.76</v>
      </c>
      <c r="E101" s="16">
        <v>2610860.4700000002</v>
      </c>
      <c r="F101" s="16">
        <f t="shared" si="13"/>
        <v>0</v>
      </c>
      <c r="G101" s="16">
        <v>0</v>
      </c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3852820.76</v>
      </c>
      <c r="N101" s="184"/>
    </row>
    <row r="102" spans="1:14" s="4" customFormat="1" ht="15" x14ac:dyDescent="0.25">
      <c r="A102" s="30" t="s">
        <v>225</v>
      </c>
      <c r="B102" s="16">
        <v>971645.33</v>
      </c>
      <c r="C102" s="16">
        <v>949692</v>
      </c>
      <c r="D102" s="16">
        <v>972994.32</v>
      </c>
      <c r="E102" s="16">
        <v>684222.87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972994.32</v>
      </c>
      <c r="N102" s="181"/>
    </row>
    <row r="103" spans="1:14" s="4" customFormat="1" ht="15" x14ac:dyDescent="0.25">
      <c r="A103" s="30" t="s">
        <v>57</v>
      </c>
      <c r="B103" s="16">
        <v>209371.59</v>
      </c>
      <c r="C103" s="16">
        <v>186582</v>
      </c>
      <c r="D103" s="16">
        <v>186582</v>
      </c>
      <c r="E103" s="16">
        <v>129010.62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186582</v>
      </c>
      <c r="N103" s="120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4"/>
    </row>
    <row r="105" spans="1:14" s="4" customFormat="1" ht="15" x14ac:dyDescent="0.25">
      <c r="A105" s="30" t="s">
        <v>226</v>
      </c>
      <c r="B105" s="16">
        <v>313512.07</v>
      </c>
      <c r="C105" s="16">
        <v>298539</v>
      </c>
      <c r="D105" s="16">
        <v>304841.74</v>
      </c>
      <c r="E105" s="16">
        <v>207722.97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304841.74</v>
      </c>
      <c r="N105" s="181"/>
    </row>
    <row r="106" spans="1:14" s="4" customFormat="1" ht="25.5" x14ac:dyDescent="0.25">
      <c r="A106" s="30" t="s">
        <v>227</v>
      </c>
      <c r="B106" s="16">
        <v>1638754.76</v>
      </c>
      <c r="C106" s="16">
        <v>1679099</v>
      </c>
      <c r="D106" s="16">
        <v>1679099</v>
      </c>
      <c r="E106" s="16">
        <v>1137762.24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1679099</v>
      </c>
      <c r="N106" s="124"/>
    </row>
    <row r="107" spans="1:14" s="4" customFormat="1" ht="37.5" customHeight="1" x14ac:dyDescent="0.25">
      <c r="A107" s="33" t="s">
        <v>99</v>
      </c>
      <c r="B107" s="16">
        <f>B100+B101+B102+B103+B105</f>
        <v>5261851.99</v>
      </c>
      <c r="C107" s="16">
        <f t="shared" ref="C107:M107" si="25">C100+C101+C102+C103+C105</f>
        <v>5308617</v>
      </c>
      <c r="D107" s="16">
        <f t="shared" si="25"/>
        <v>5413137.8200000003</v>
      </c>
      <c r="E107" s="16">
        <f t="shared" si="25"/>
        <v>3698893.1000000006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5413137.8200000003</v>
      </c>
      <c r="N107" s="184"/>
    </row>
    <row r="108" spans="1:14" s="4" customFormat="1" ht="31.5" customHeight="1" x14ac:dyDescent="0.25">
      <c r="A108" s="33" t="s">
        <v>48</v>
      </c>
      <c r="B108" s="34">
        <v>380890.46</v>
      </c>
      <c r="C108" s="16">
        <v>315892</v>
      </c>
      <c r="D108" s="16">
        <v>417912.82</v>
      </c>
      <c r="E108" s="20">
        <v>299051.34999999998</v>
      </c>
      <c r="F108" s="16">
        <f t="shared" si="13"/>
        <v>0</v>
      </c>
      <c r="G108" s="16">
        <v>0</v>
      </c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417912.82</v>
      </c>
      <c r="N108" s="184"/>
    </row>
    <row r="109" spans="1:14" s="4" customFormat="1" ht="15" x14ac:dyDescent="0.2">
      <c r="A109" s="186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0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0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0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0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3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3" si="28">D113+L113</f>
        <v>0</v>
      </c>
      <c r="N113" s="125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0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20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4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4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20"/>
    </row>
    <row r="119" spans="1:14" s="4" customFormat="1" ht="76.5" customHeight="1" x14ac:dyDescent="0.25">
      <c r="A119" s="77" t="s">
        <v>76</v>
      </c>
      <c r="B119" s="78">
        <f>B121+B122+B123+B124+B125+B126+B127+B128+B129</f>
        <v>15231127.350000001</v>
      </c>
      <c r="C119" s="78">
        <f>C121+C122+C123+C124+C125+C126+C127+C128+C129</f>
        <v>11021615.550000001</v>
      </c>
      <c r="D119" s="78">
        <f t="shared" ref="D119:K119" si="29">D121+D122+D123+D124+D125+D126+D127+D128+D129</f>
        <v>21645296.119999997</v>
      </c>
      <c r="E119" s="78">
        <f t="shared" si="29"/>
        <v>7048138.290000001</v>
      </c>
      <c r="F119" s="78">
        <f t="shared" si="27"/>
        <v>1088068</v>
      </c>
      <c r="G119" s="78">
        <f t="shared" si="29"/>
        <v>1088068</v>
      </c>
      <c r="H119" s="78">
        <f t="shared" si="29"/>
        <v>0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1088068</v>
      </c>
      <c r="M119" s="78">
        <f t="shared" si="28"/>
        <v>22733364.119999997</v>
      </c>
      <c r="N119" s="181" t="s">
        <v>264</v>
      </c>
    </row>
    <row r="120" spans="1:14" s="4" customFormat="1" ht="15" x14ac:dyDescent="0.25">
      <c r="A120" s="167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2"/>
      <c r="I120" s="152">
        <f t="shared" si="18"/>
        <v>0</v>
      </c>
      <c r="J120" s="152"/>
      <c r="K120" s="152"/>
      <c r="L120" s="78">
        <f t="shared" si="19"/>
        <v>0</v>
      </c>
      <c r="M120" s="78">
        <f t="shared" si="28"/>
        <v>0</v>
      </c>
      <c r="N120" s="124"/>
    </row>
    <row r="121" spans="1:14" s="4" customFormat="1" ht="68.25" customHeight="1" x14ac:dyDescent="0.25">
      <c r="A121" s="77" t="s">
        <v>77</v>
      </c>
      <c r="B121" s="16">
        <v>917843.81</v>
      </c>
      <c r="C121" s="34">
        <v>1045870</v>
      </c>
      <c r="D121" s="34">
        <v>1045870</v>
      </c>
      <c r="E121" s="34">
        <v>688501.98</v>
      </c>
      <c r="F121" s="34">
        <f t="shared" si="27"/>
        <v>0</v>
      </c>
      <c r="G121" s="34"/>
      <c r="H121" s="152"/>
      <c r="I121" s="152">
        <f t="shared" si="18"/>
        <v>0</v>
      </c>
      <c r="J121" s="34"/>
      <c r="K121" s="34"/>
      <c r="L121" s="34">
        <f t="shared" si="19"/>
        <v>0</v>
      </c>
      <c r="M121" s="34">
        <f t="shared" si="28"/>
        <v>1045870</v>
      </c>
      <c r="N121" s="179"/>
    </row>
    <row r="122" spans="1:14" s="4" customFormat="1" ht="15" x14ac:dyDescent="0.25">
      <c r="A122" s="77" t="s">
        <v>78</v>
      </c>
      <c r="B122" s="16">
        <v>51708.6</v>
      </c>
      <c r="C122" s="34">
        <v>0</v>
      </c>
      <c r="D122" s="34">
        <v>0</v>
      </c>
      <c r="E122" s="78">
        <v>0</v>
      </c>
      <c r="F122" s="34">
        <f t="shared" si="27"/>
        <v>0</v>
      </c>
      <c r="G122" s="34"/>
      <c r="H122" s="152"/>
      <c r="I122" s="152">
        <f t="shared" si="18"/>
        <v>0</v>
      </c>
      <c r="J122" s="34"/>
      <c r="K122" s="34"/>
      <c r="L122" s="34">
        <f t="shared" si="19"/>
        <v>0</v>
      </c>
      <c r="M122" s="34">
        <f t="shared" si="28"/>
        <v>0</v>
      </c>
      <c r="N122" s="124"/>
    </row>
    <row r="123" spans="1:14" s="4" customFormat="1" ht="15" x14ac:dyDescent="0.25">
      <c r="A123" s="46" t="s">
        <v>79</v>
      </c>
      <c r="B123" s="47">
        <v>61480.800000000003</v>
      </c>
      <c r="C123" s="47">
        <v>89099</v>
      </c>
      <c r="D123" s="47">
        <v>89099</v>
      </c>
      <c r="E123" s="47">
        <v>39295.160000000003</v>
      </c>
      <c r="F123" s="47">
        <f t="shared" si="27"/>
        <v>0</v>
      </c>
      <c r="G123" s="47"/>
      <c r="H123" s="153"/>
      <c r="I123" s="153">
        <f t="shared" si="18"/>
        <v>0</v>
      </c>
      <c r="J123" s="153"/>
      <c r="K123" s="47"/>
      <c r="L123" s="47">
        <f t="shared" si="19"/>
        <v>0</v>
      </c>
      <c r="M123" s="47">
        <f t="shared" si="28"/>
        <v>89099</v>
      </c>
      <c r="N123" s="128"/>
    </row>
    <row r="124" spans="1:14" s="4" customFormat="1" ht="25.5" x14ac:dyDescent="0.25">
      <c r="A124" s="30" t="s">
        <v>80</v>
      </c>
      <c r="B124" s="16">
        <v>44265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20"/>
    </row>
    <row r="125" spans="1:14" s="4" customFormat="1" ht="58.5" customHeight="1" x14ac:dyDescent="0.25">
      <c r="A125" s="30" t="s">
        <v>81</v>
      </c>
      <c r="B125" s="16">
        <v>11016836.289999999</v>
      </c>
      <c r="C125" s="34">
        <v>6872972.1500000004</v>
      </c>
      <c r="D125" s="34">
        <v>13788183.630000001</v>
      </c>
      <c r="E125" s="34">
        <v>2943339.13</v>
      </c>
      <c r="F125" s="16">
        <f t="shared" si="27"/>
        <v>0</v>
      </c>
      <c r="G125" s="16"/>
      <c r="H125" s="17"/>
      <c r="I125" s="17">
        <f t="shared" si="18"/>
        <v>0</v>
      </c>
      <c r="J125" s="16"/>
      <c r="K125" s="16"/>
      <c r="L125" s="16">
        <f t="shared" si="19"/>
        <v>0</v>
      </c>
      <c r="M125" s="16">
        <f t="shared" si="28"/>
        <v>13788183.630000001</v>
      </c>
      <c r="N125" s="181"/>
    </row>
    <row r="126" spans="1:14" s="4" customFormat="1" ht="39.75" customHeight="1" x14ac:dyDescent="0.25">
      <c r="A126" s="30" t="s">
        <v>74</v>
      </c>
      <c r="B126" s="16">
        <v>1718526.62</v>
      </c>
      <c r="C126" s="34">
        <v>1315799</v>
      </c>
      <c r="D126" s="34">
        <v>3929805.09</v>
      </c>
      <c r="E126" s="34">
        <v>1659094.96</v>
      </c>
      <c r="F126" s="16">
        <f t="shared" si="27"/>
        <v>0</v>
      </c>
      <c r="G126" s="16"/>
      <c r="H126" s="17"/>
      <c r="I126" s="17">
        <f t="shared" si="18"/>
        <v>0</v>
      </c>
      <c r="J126" s="16"/>
      <c r="K126" s="16"/>
      <c r="L126" s="16">
        <f t="shared" si="19"/>
        <v>0</v>
      </c>
      <c r="M126" s="16">
        <f t="shared" si="28"/>
        <v>3929805.09</v>
      </c>
      <c r="N126" s="181"/>
    </row>
    <row r="127" spans="1:14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4"/>
    </row>
    <row r="128" spans="1:14" s="4" customFormat="1" ht="25.5" x14ac:dyDescent="0.25">
      <c r="A128" s="30" t="s">
        <v>83</v>
      </c>
      <c r="B128" s="16">
        <v>203201</v>
      </c>
      <c r="C128" s="34">
        <v>126900</v>
      </c>
      <c r="D128" s="34">
        <v>1054500</v>
      </c>
      <c r="E128" s="34">
        <v>954270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1054500</v>
      </c>
      <c r="N128" s="180"/>
    </row>
    <row r="129" spans="1:16" s="4" customFormat="1" ht="89.25" customHeight="1" x14ac:dyDescent="0.25">
      <c r="A129" s="30" t="s">
        <v>75</v>
      </c>
      <c r="B129" s="16">
        <v>1217265.23</v>
      </c>
      <c r="C129" s="34">
        <v>1570975.4</v>
      </c>
      <c r="D129" s="34">
        <v>1737838.4</v>
      </c>
      <c r="E129" s="34">
        <v>763637.06</v>
      </c>
      <c r="F129" s="16">
        <f t="shared" si="27"/>
        <v>1088068</v>
      </c>
      <c r="G129" s="16">
        <v>1088068</v>
      </c>
      <c r="H129" s="17"/>
      <c r="I129" s="17">
        <f t="shared" si="18"/>
        <v>0</v>
      </c>
      <c r="J129" s="16"/>
      <c r="K129" s="16"/>
      <c r="L129" s="16">
        <f t="shared" si="19"/>
        <v>1088068</v>
      </c>
      <c r="M129" s="16">
        <f t="shared" si="28"/>
        <v>2825906.4</v>
      </c>
      <c r="N129" s="181" t="s">
        <v>264</v>
      </c>
      <c r="P129" s="4" t="s">
        <v>259</v>
      </c>
    </row>
    <row r="130" spans="1:16" s="4" customFormat="1" ht="15" x14ac:dyDescent="0.25">
      <c r="A130" s="33" t="s">
        <v>210</v>
      </c>
      <c r="B130" s="16">
        <f>B131+B132+B133+B134+B135+B136+B137+B138+B139</f>
        <v>2226652.8899999997</v>
      </c>
      <c r="C130" s="16">
        <f t="shared" ref="C130:K130" si="30">C131+C132+C133+C134+C135+C136+C137+C138+C139</f>
        <v>2338420</v>
      </c>
      <c r="D130" s="34">
        <f t="shared" si="30"/>
        <v>3503135.76</v>
      </c>
      <c r="E130" s="34">
        <f t="shared" si="30"/>
        <v>2310154.21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3503135.76</v>
      </c>
      <c r="N130" s="180"/>
    </row>
    <row r="131" spans="1:16" s="4" customFormat="1" ht="15" x14ac:dyDescent="0.25">
      <c r="A131" s="30" t="s">
        <v>77</v>
      </c>
      <c r="B131" s="16">
        <v>298085.21999999997</v>
      </c>
      <c r="C131" s="16">
        <v>370511</v>
      </c>
      <c r="D131" s="34">
        <v>370511</v>
      </c>
      <c r="E131" s="34">
        <v>223206.7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370511</v>
      </c>
      <c r="N131" s="124"/>
    </row>
    <row r="132" spans="1:16" s="4" customFormat="1" ht="15" x14ac:dyDescent="0.25">
      <c r="A132" s="30" t="s">
        <v>78</v>
      </c>
      <c r="B132" s="16">
        <v>0</v>
      </c>
      <c r="C132" s="16">
        <v>0</v>
      </c>
      <c r="D132" s="34">
        <v>0</v>
      </c>
      <c r="E132" s="34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4"/>
    </row>
    <row r="133" spans="1:16" s="4" customFormat="1" ht="15" x14ac:dyDescent="0.25">
      <c r="A133" s="62" t="s">
        <v>79</v>
      </c>
      <c r="B133" s="16">
        <v>61480.800000000003</v>
      </c>
      <c r="C133" s="16">
        <v>89099</v>
      </c>
      <c r="D133" s="34">
        <v>76414.100000000006</v>
      </c>
      <c r="E133" s="34">
        <v>29360.98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76414.100000000006</v>
      </c>
      <c r="N133" s="124"/>
    </row>
    <row r="134" spans="1:16" s="4" customFormat="1" ht="25.5" x14ac:dyDescent="0.25">
      <c r="A134" s="30" t="s">
        <v>80</v>
      </c>
      <c r="B134" s="16"/>
      <c r="C134" s="16">
        <v>0</v>
      </c>
      <c r="D134" s="34">
        <v>0</v>
      </c>
      <c r="E134" s="34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4"/>
    </row>
    <row r="135" spans="1:16" s="4" customFormat="1" ht="51" customHeight="1" x14ac:dyDescent="0.25">
      <c r="A135" s="30" t="s">
        <v>81</v>
      </c>
      <c r="B135" s="16">
        <v>227906.86</v>
      </c>
      <c r="C135" s="16">
        <v>141360</v>
      </c>
      <c r="D135" s="34">
        <v>155724.76</v>
      </c>
      <c r="E135" s="34">
        <v>57987.17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155724.76</v>
      </c>
      <c r="N135" s="124"/>
    </row>
    <row r="136" spans="1:16" s="4" customFormat="1" ht="45.75" customHeight="1" x14ac:dyDescent="0.25">
      <c r="A136" s="30" t="s">
        <v>74</v>
      </c>
      <c r="B136" s="16">
        <v>382293.96</v>
      </c>
      <c r="C136" s="16">
        <v>336900</v>
      </c>
      <c r="D136" s="34">
        <v>385832.24</v>
      </c>
      <c r="E136" s="34">
        <v>312231.58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385832.24</v>
      </c>
      <c r="N136" s="175"/>
    </row>
    <row r="137" spans="1:16" s="4" customFormat="1" ht="30.75" customHeight="1" x14ac:dyDescent="0.25">
      <c r="A137" s="30" t="s">
        <v>82</v>
      </c>
      <c r="B137" s="16"/>
      <c r="C137" s="16"/>
      <c r="D137" s="34"/>
      <c r="E137" s="34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4"/>
    </row>
    <row r="138" spans="1:16" s="4" customFormat="1" ht="45" customHeight="1" x14ac:dyDescent="0.25">
      <c r="A138" s="30" t="s">
        <v>83</v>
      </c>
      <c r="B138" s="16">
        <v>182173</v>
      </c>
      <c r="C138" s="16">
        <v>126900</v>
      </c>
      <c r="D138" s="34">
        <v>1056900</v>
      </c>
      <c r="E138" s="34">
        <v>943380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1056900</v>
      </c>
      <c r="N138" s="180"/>
    </row>
    <row r="139" spans="1:16" s="4" customFormat="1" ht="75.75" customHeight="1" x14ac:dyDescent="0.25">
      <c r="A139" s="30" t="s">
        <v>75</v>
      </c>
      <c r="B139" s="16">
        <v>1074713.05</v>
      </c>
      <c r="C139" s="16">
        <v>1273650</v>
      </c>
      <c r="D139" s="34">
        <v>1457753.66</v>
      </c>
      <c r="E139" s="34">
        <v>743987.78</v>
      </c>
      <c r="F139" s="16">
        <f t="shared" si="31"/>
        <v>0</v>
      </c>
      <c r="G139" s="16">
        <v>0</v>
      </c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1457753.66</v>
      </c>
      <c r="N139" s="184"/>
    </row>
    <row r="140" spans="1:16" s="4" customFormat="1" ht="51" customHeight="1" x14ac:dyDescent="0.25">
      <c r="A140" s="170" t="s">
        <v>48</v>
      </c>
      <c r="B140" s="172">
        <f>B141+B142+B143+B144+B145+B147+B148+B150+B149+B146+B153</f>
        <v>7435712.8800000008</v>
      </c>
      <c r="C140" s="172">
        <f t="shared" ref="C140:D140" si="35">C141+C142+C143+C144+C145+C147+C148+C150+C149+C146+C153</f>
        <v>1383277.4</v>
      </c>
      <c r="D140" s="172">
        <f t="shared" si="35"/>
        <v>1672539.56</v>
      </c>
      <c r="E140" s="172">
        <f>E141+E142+E143+E144+E145+E147+E148+E150+E149+E146+E153</f>
        <v>269602.87</v>
      </c>
      <c r="F140" s="16">
        <f t="shared" si="31"/>
        <v>1088068</v>
      </c>
      <c r="G140" s="16">
        <f>SUM(G141:G153)</f>
        <v>1088068</v>
      </c>
      <c r="H140" s="17">
        <v>0</v>
      </c>
      <c r="I140" s="17">
        <f t="shared" si="32"/>
        <v>0</v>
      </c>
      <c r="J140" s="16">
        <f>J141</f>
        <v>0</v>
      </c>
      <c r="K140" s="16">
        <f t="shared" ref="K140" si="36">K141</f>
        <v>0</v>
      </c>
      <c r="L140" s="16">
        <f>L141+F140</f>
        <v>1088068</v>
      </c>
      <c r="M140" s="16">
        <f t="shared" si="34"/>
        <v>2760607.56</v>
      </c>
      <c r="N140" s="181" t="s">
        <v>264</v>
      </c>
    </row>
    <row r="141" spans="1:16" s="4" customFormat="1" ht="49.5" customHeight="1" x14ac:dyDescent="0.25">
      <c r="A141" s="171" t="s">
        <v>212</v>
      </c>
      <c r="B141" s="34">
        <v>207289.99</v>
      </c>
      <c r="C141" s="34">
        <v>487424</v>
      </c>
      <c r="D141" s="34">
        <v>352028</v>
      </c>
      <c r="E141" s="34">
        <v>27645</v>
      </c>
      <c r="F141" s="34">
        <f t="shared" si="27"/>
        <v>0</v>
      </c>
      <c r="G141" s="34"/>
      <c r="H141" s="152"/>
      <c r="I141" s="152">
        <f t="shared" si="18"/>
        <v>0</v>
      </c>
      <c r="J141" s="34"/>
      <c r="K141" s="34"/>
      <c r="L141" s="34">
        <f t="shared" si="19"/>
        <v>0</v>
      </c>
      <c r="M141" s="34">
        <f t="shared" si="28"/>
        <v>352028</v>
      </c>
      <c r="N141" s="174"/>
    </row>
    <row r="142" spans="1:16" s="4" customFormat="1" ht="25.5" x14ac:dyDescent="0.25">
      <c r="A142" s="77" t="s">
        <v>251</v>
      </c>
      <c r="B142" s="34">
        <v>6603629.3600000003</v>
      </c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2"/>
      <c r="I142" s="152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4"/>
    </row>
    <row r="143" spans="1:16" ht="15" x14ac:dyDescent="0.25">
      <c r="A143" s="77" t="s">
        <v>217</v>
      </c>
      <c r="B143" s="34">
        <v>181925.36</v>
      </c>
      <c r="C143" s="34">
        <v>232080</v>
      </c>
      <c r="D143" s="34">
        <v>232080</v>
      </c>
      <c r="E143" s="34">
        <v>73286.7</v>
      </c>
      <c r="F143" s="34">
        <f t="shared" si="27"/>
        <v>0</v>
      </c>
      <c r="G143" s="34"/>
      <c r="H143" s="152"/>
      <c r="I143" s="152">
        <f t="shared" si="18"/>
        <v>0</v>
      </c>
      <c r="J143" s="34"/>
      <c r="K143" s="34"/>
      <c r="L143" s="34">
        <f t="shared" si="19"/>
        <v>0</v>
      </c>
      <c r="M143" s="34">
        <f t="shared" si="28"/>
        <v>232080</v>
      </c>
      <c r="N143" s="124"/>
    </row>
    <row r="144" spans="1:16" ht="15" x14ac:dyDescent="0.25">
      <c r="A144" s="77" t="s">
        <v>218</v>
      </c>
      <c r="B144" s="34">
        <v>122290.23</v>
      </c>
      <c r="C144" s="34">
        <v>133998</v>
      </c>
      <c r="D144" s="34">
        <v>133998</v>
      </c>
      <c r="E144" s="34">
        <v>31295.25</v>
      </c>
      <c r="F144" s="34">
        <f t="shared" si="27"/>
        <v>0</v>
      </c>
      <c r="G144" s="34"/>
      <c r="H144" s="152"/>
      <c r="I144" s="152">
        <f t="shared" si="18"/>
        <v>0</v>
      </c>
      <c r="J144" s="34"/>
      <c r="K144" s="34"/>
      <c r="L144" s="34">
        <f t="shared" si="19"/>
        <v>0</v>
      </c>
      <c r="M144" s="34">
        <f t="shared" si="28"/>
        <v>133998</v>
      </c>
      <c r="N144" s="124"/>
    </row>
    <row r="145" spans="1:501" ht="15" x14ac:dyDescent="0.25">
      <c r="A145" s="77" t="s">
        <v>219</v>
      </c>
      <c r="B145" s="34">
        <v>134368.13</v>
      </c>
      <c r="C145" s="34">
        <v>240870</v>
      </c>
      <c r="D145" s="34">
        <v>240870</v>
      </c>
      <c r="E145" s="34">
        <v>62561.35</v>
      </c>
      <c r="F145" s="34">
        <f t="shared" si="27"/>
        <v>0</v>
      </c>
      <c r="G145" s="34"/>
      <c r="H145" s="152"/>
      <c r="I145" s="152">
        <f t="shared" si="18"/>
        <v>0</v>
      </c>
      <c r="J145" s="34"/>
      <c r="K145" s="34"/>
      <c r="L145" s="34">
        <f t="shared" si="19"/>
        <v>0</v>
      </c>
      <c r="M145" s="34">
        <f t="shared" si="28"/>
        <v>240870</v>
      </c>
      <c r="N145" s="124"/>
    </row>
    <row r="146" spans="1:501" ht="15" x14ac:dyDescent="0.25">
      <c r="A146" s="77" t="s">
        <v>224</v>
      </c>
      <c r="B146" s="34">
        <v>14000</v>
      </c>
      <c r="C146" s="34">
        <v>36000</v>
      </c>
      <c r="D146" s="34">
        <v>36000</v>
      </c>
      <c r="E146" s="34">
        <v>0</v>
      </c>
      <c r="F146" s="34">
        <f>G146+H146</f>
        <v>0</v>
      </c>
      <c r="G146" s="34"/>
      <c r="H146" s="152"/>
      <c r="I146" s="152">
        <f t="shared" si="18"/>
        <v>0</v>
      </c>
      <c r="J146" s="34"/>
      <c r="K146" s="34"/>
      <c r="L146" s="34">
        <f t="shared" si="19"/>
        <v>0</v>
      </c>
      <c r="M146" s="34">
        <f t="shared" si="28"/>
        <v>36000</v>
      </c>
      <c r="N146" s="124"/>
    </row>
    <row r="147" spans="1:501" ht="15" x14ac:dyDescent="0.25">
      <c r="A147" s="77" t="s">
        <v>220</v>
      </c>
      <c r="B147" s="34">
        <v>66339.210000000006</v>
      </c>
      <c r="C147" s="34">
        <v>102480</v>
      </c>
      <c r="D147" s="34">
        <v>102480</v>
      </c>
      <c r="E147" s="34">
        <v>31800.89</v>
      </c>
      <c r="F147" s="34">
        <f t="shared" si="27"/>
        <v>0</v>
      </c>
      <c r="G147" s="34"/>
      <c r="H147" s="152"/>
      <c r="I147" s="152">
        <f t="shared" si="18"/>
        <v>0</v>
      </c>
      <c r="J147" s="34"/>
      <c r="K147" s="34"/>
      <c r="L147" s="34">
        <f t="shared" si="19"/>
        <v>0</v>
      </c>
      <c r="M147" s="34">
        <f t="shared" si="28"/>
        <v>102480</v>
      </c>
      <c r="N147" s="124"/>
    </row>
    <row r="148" spans="1:501" ht="15" x14ac:dyDescent="0.25">
      <c r="A148" s="77" t="s">
        <v>221</v>
      </c>
      <c r="B148" s="34">
        <v>0</v>
      </c>
      <c r="C148" s="34">
        <v>24047</v>
      </c>
      <c r="D148" s="34">
        <v>24047</v>
      </c>
      <c r="E148" s="34">
        <v>24047</v>
      </c>
      <c r="F148" s="34">
        <f t="shared" si="27"/>
        <v>0</v>
      </c>
      <c r="G148" s="34"/>
      <c r="H148" s="152"/>
      <c r="I148" s="152">
        <f t="shared" si="18"/>
        <v>0</v>
      </c>
      <c r="J148" s="34"/>
      <c r="K148" s="34"/>
      <c r="L148" s="34">
        <f t="shared" si="19"/>
        <v>0</v>
      </c>
      <c r="M148" s="34">
        <f t="shared" si="28"/>
        <v>24047</v>
      </c>
      <c r="N148" s="124"/>
    </row>
    <row r="149" spans="1:501" ht="20.25" customHeight="1" x14ac:dyDescent="0.25">
      <c r="A149" s="77" t="s">
        <v>222</v>
      </c>
      <c r="B149" s="34">
        <v>5257</v>
      </c>
      <c r="C149" s="34">
        <v>126378.4</v>
      </c>
      <c r="D149" s="34">
        <v>196036.56</v>
      </c>
      <c r="E149" s="34">
        <v>18966.68</v>
      </c>
      <c r="F149" s="34">
        <f>G149+H149</f>
        <v>0</v>
      </c>
      <c r="G149" s="34"/>
      <c r="H149" s="152"/>
      <c r="I149" s="152">
        <v>0</v>
      </c>
      <c r="J149" s="34"/>
      <c r="K149" s="34"/>
      <c r="L149" s="34">
        <f t="shared" si="19"/>
        <v>0</v>
      </c>
      <c r="M149" s="34">
        <f t="shared" si="28"/>
        <v>196036.56</v>
      </c>
      <c r="N149" s="184"/>
    </row>
    <row r="150" spans="1:501" ht="33.75" customHeight="1" x14ac:dyDescent="0.25">
      <c r="A150" s="77" t="s">
        <v>253</v>
      </c>
      <c r="B150" s="34"/>
      <c r="C150" s="34"/>
      <c r="D150" s="34">
        <v>355000</v>
      </c>
      <c r="E150" s="34">
        <v>0</v>
      </c>
      <c r="F150" s="34">
        <f t="shared" si="27"/>
        <v>0</v>
      </c>
      <c r="G150" s="34"/>
      <c r="H150" s="152"/>
      <c r="I150" s="152">
        <f t="shared" si="18"/>
        <v>0</v>
      </c>
      <c r="J150" s="34"/>
      <c r="K150" s="34"/>
      <c r="L150" s="34">
        <f t="shared" si="19"/>
        <v>0</v>
      </c>
      <c r="M150" s="34">
        <f t="shared" si="28"/>
        <v>355000</v>
      </c>
      <c r="N150" s="173"/>
    </row>
    <row r="151" spans="1:501" ht="32.25" customHeight="1" x14ac:dyDescent="0.25">
      <c r="A151" s="77" t="s">
        <v>254</v>
      </c>
      <c r="B151" s="34"/>
      <c r="C151" s="34"/>
      <c r="D151" s="34">
        <v>2544000.2999999998</v>
      </c>
      <c r="E151" s="34">
        <v>0</v>
      </c>
      <c r="F151" s="34">
        <f t="shared" si="27"/>
        <v>0</v>
      </c>
      <c r="G151" s="34"/>
      <c r="H151" s="152"/>
      <c r="I151" s="152">
        <f t="shared" si="18"/>
        <v>0</v>
      </c>
      <c r="J151" s="34"/>
      <c r="K151" s="34"/>
      <c r="L151" s="34">
        <f t="shared" si="19"/>
        <v>0</v>
      </c>
      <c r="M151" s="34">
        <f t="shared" si="28"/>
        <v>2544000.2999999998</v>
      </c>
      <c r="N151" s="173"/>
    </row>
    <row r="152" spans="1:501" ht="89.25" customHeight="1" x14ac:dyDescent="0.25">
      <c r="A152" s="77" t="s">
        <v>265</v>
      </c>
      <c r="B152" s="34"/>
      <c r="C152" s="34"/>
      <c r="D152" s="34"/>
      <c r="E152" s="34"/>
      <c r="F152" s="34">
        <f t="shared" si="27"/>
        <v>1088068</v>
      </c>
      <c r="G152" s="34">
        <v>1088068</v>
      </c>
      <c r="H152" s="152"/>
      <c r="I152" s="152">
        <f t="shared" si="18"/>
        <v>0</v>
      </c>
      <c r="J152" s="34"/>
      <c r="K152" s="34"/>
      <c r="L152" s="34">
        <f t="shared" si="19"/>
        <v>1088068</v>
      </c>
      <c r="M152" s="34">
        <f t="shared" si="28"/>
        <v>1088068</v>
      </c>
      <c r="N152" s="181" t="s">
        <v>264</v>
      </c>
    </row>
    <row r="153" spans="1:501" ht="19.5" customHeight="1" x14ac:dyDescent="0.25">
      <c r="A153" s="77" t="s">
        <v>240</v>
      </c>
      <c r="B153" s="34">
        <v>100613.6</v>
      </c>
      <c r="C153" s="34">
        <v>0</v>
      </c>
      <c r="D153" s="34">
        <v>0</v>
      </c>
      <c r="E153" s="34">
        <v>0</v>
      </c>
      <c r="F153" s="34">
        <v>0</v>
      </c>
      <c r="G153" s="34"/>
      <c r="H153" s="152"/>
      <c r="I153" s="152">
        <v>0</v>
      </c>
      <c r="J153" s="34"/>
      <c r="K153" s="34"/>
      <c r="L153" s="34">
        <v>0</v>
      </c>
      <c r="M153" s="34">
        <v>0</v>
      </c>
      <c r="N153" s="124"/>
    </row>
    <row r="154" spans="1:501" ht="64.5" customHeight="1" x14ac:dyDescent="0.25">
      <c r="A154" s="77" t="s">
        <v>233</v>
      </c>
      <c r="B154" s="16">
        <f>B156</f>
        <v>1639635.14</v>
      </c>
      <c r="C154" s="16">
        <v>1952288</v>
      </c>
      <c r="D154" s="16">
        <v>1962181.9</v>
      </c>
      <c r="E154" s="16">
        <v>1157651.49</v>
      </c>
      <c r="F154" s="16">
        <f t="shared" ref="F154:F159" si="37">G154+H154</f>
        <v>0</v>
      </c>
      <c r="G154" s="16"/>
      <c r="H154" s="17"/>
      <c r="I154" s="17">
        <f t="shared" ref="I154:I159" si="38">J154+K154</f>
        <v>0</v>
      </c>
      <c r="J154" s="16"/>
      <c r="K154" s="16"/>
      <c r="L154" s="16">
        <f t="shared" ref="L154:L159" si="39">I154+F154</f>
        <v>0</v>
      </c>
      <c r="M154" s="16">
        <f t="shared" ref="M154:M159" si="40">D154+L154</f>
        <v>1962181.9</v>
      </c>
      <c r="N154" s="174"/>
    </row>
    <row r="155" spans="1:501" s="41" customFormat="1" ht="24.75" customHeight="1" x14ac:dyDescent="0.25">
      <c r="A155" s="167" t="s">
        <v>59</v>
      </c>
      <c r="B155" s="16"/>
      <c r="C155" s="16"/>
      <c r="D155" s="16"/>
      <c r="E155" s="16"/>
      <c r="F155" s="16">
        <f t="shared" si="37"/>
        <v>0</v>
      </c>
      <c r="G155" s="16"/>
      <c r="H155" s="17"/>
      <c r="I155" s="17">
        <f t="shared" si="38"/>
        <v>0</v>
      </c>
      <c r="J155" s="16"/>
      <c r="K155" s="16"/>
      <c r="L155" s="16">
        <f t="shared" si="39"/>
        <v>0</v>
      </c>
      <c r="M155" s="16">
        <f t="shared" si="40"/>
        <v>0</v>
      </c>
      <c r="N155" s="12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66" customHeight="1" x14ac:dyDescent="0.25">
      <c r="A156" s="30" t="s">
        <v>234</v>
      </c>
      <c r="B156" s="16">
        <v>1639635.14</v>
      </c>
      <c r="C156" s="16">
        <v>1952288</v>
      </c>
      <c r="D156" s="16">
        <v>1962181.9</v>
      </c>
      <c r="E156" s="16">
        <v>1157651.49</v>
      </c>
      <c r="F156" s="16">
        <f t="shared" si="37"/>
        <v>0</v>
      </c>
      <c r="G156" s="16"/>
      <c r="H156" s="17"/>
      <c r="I156" s="17">
        <f t="shared" si="38"/>
        <v>0</v>
      </c>
      <c r="J156" s="16"/>
      <c r="K156" s="16"/>
      <c r="L156" s="16">
        <f t="shared" si="39"/>
        <v>0</v>
      </c>
      <c r="M156" s="16">
        <f t="shared" si="40"/>
        <v>1962181.9</v>
      </c>
      <c r="N156" s="174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210</v>
      </c>
      <c r="B157" s="16">
        <v>1639635.14</v>
      </c>
      <c r="C157" s="16">
        <v>1952288</v>
      </c>
      <c r="D157" s="16">
        <v>1962181.9</v>
      </c>
      <c r="E157" s="16">
        <v>1157651.49</v>
      </c>
      <c r="F157" s="16">
        <f t="shared" si="37"/>
        <v>0</v>
      </c>
      <c r="G157" s="16"/>
      <c r="H157" s="17"/>
      <c r="I157" s="17">
        <f t="shared" si="38"/>
        <v>0</v>
      </c>
      <c r="J157" s="16"/>
      <c r="K157" s="16"/>
      <c r="L157" s="16">
        <f t="shared" si="39"/>
        <v>0</v>
      </c>
      <c r="M157" s="16">
        <f t="shared" si="40"/>
        <v>1962181.9</v>
      </c>
      <c r="N157" s="12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59.25" customHeight="1" x14ac:dyDescent="0.25">
      <c r="A158" s="30" t="s">
        <v>234</v>
      </c>
      <c r="B158" s="16">
        <v>1639635.14</v>
      </c>
      <c r="C158" s="16">
        <v>1952288</v>
      </c>
      <c r="D158" s="16">
        <v>1962181.9</v>
      </c>
      <c r="E158" s="16">
        <v>1157651.49</v>
      </c>
      <c r="F158" s="16">
        <f t="shared" si="37"/>
        <v>0</v>
      </c>
      <c r="G158" s="16"/>
      <c r="H158" s="17"/>
      <c r="I158" s="17">
        <f t="shared" si="38"/>
        <v>0</v>
      </c>
      <c r="J158" s="16"/>
      <c r="K158" s="16"/>
      <c r="L158" s="16">
        <f t="shared" si="39"/>
        <v>0</v>
      </c>
      <c r="M158" s="16">
        <f t="shared" si="40"/>
        <v>1962181.9</v>
      </c>
      <c r="N158" s="174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37"/>
        <v>0</v>
      </c>
      <c r="G159" s="16"/>
      <c r="H159" s="17"/>
      <c r="I159" s="17">
        <f t="shared" si="38"/>
        <v>0</v>
      </c>
      <c r="J159" s="16"/>
      <c r="K159" s="16"/>
      <c r="L159" s="16">
        <f t="shared" si="39"/>
        <v>0</v>
      </c>
      <c r="M159" s="16">
        <f t="shared" si="40"/>
        <v>0</v>
      </c>
      <c r="N159" s="12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25.5" x14ac:dyDescent="0.25">
      <c r="A160" s="30" t="s">
        <v>85</v>
      </c>
      <c r="B160" s="16">
        <f>B162</f>
        <v>1648284.53</v>
      </c>
      <c r="C160" s="16">
        <f t="shared" ref="C160:K160" si="41">C162</f>
        <v>1678542</v>
      </c>
      <c r="D160" s="16">
        <v>1678542</v>
      </c>
      <c r="E160" s="16">
        <f t="shared" si="41"/>
        <v>1093396.32</v>
      </c>
      <c r="F160" s="16">
        <f t="shared" si="27"/>
        <v>0</v>
      </c>
      <c r="G160" s="16">
        <f t="shared" si="41"/>
        <v>0</v>
      </c>
      <c r="H160" s="16">
        <f t="shared" si="41"/>
        <v>0</v>
      </c>
      <c r="I160" s="16">
        <f t="shared" ref="I160:I219" si="42">J160+K160</f>
        <v>0</v>
      </c>
      <c r="J160" s="16">
        <f t="shared" si="41"/>
        <v>0</v>
      </c>
      <c r="K160" s="16">
        <f t="shared" si="41"/>
        <v>0</v>
      </c>
      <c r="L160" s="16">
        <f t="shared" ref="L160:L219" si="43">I160+F160</f>
        <v>0</v>
      </c>
      <c r="M160" s="16">
        <f t="shared" si="28"/>
        <v>1678542</v>
      </c>
      <c r="N160" s="125"/>
    </row>
    <row r="161" spans="1:501" ht="25.5" x14ac:dyDescent="0.25">
      <c r="A161" s="33" t="s">
        <v>86</v>
      </c>
      <c r="B161" s="16"/>
      <c r="C161" s="16"/>
      <c r="D161" s="16"/>
      <c r="E161" s="16"/>
      <c r="F161" s="16">
        <f t="shared" si="27"/>
        <v>0</v>
      </c>
      <c r="G161" s="16"/>
      <c r="H161" s="17"/>
      <c r="I161" s="17">
        <f t="shared" si="42"/>
        <v>0</v>
      </c>
      <c r="J161" s="16"/>
      <c r="K161" s="16"/>
      <c r="L161" s="16">
        <f t="shared" si="43"/>
        <v>0</v>
      </c>
      <c r="M161" s="16">
        <f t="shared" si="28"/>
        <v>0</v>
      </c>
      <c r="N161" s="120"/>
    </row>
    <row r="162" spans="1:501" ht="38.25" x14ac:dyDescent="0.25">
      <c r="A162" s="48" t="s">
        <v>87</v>
      </c>
      <c r="B162" s="49">
        <v>1648284.53</v>
      </c>
      <c r="C162" s="49">
        <v>1678542</v>
      </c>
      <c r="D162" s="49">
        <v>1648541.42</v>
      </c>
      <c r="E162" s="49">
        <v>1093396.32</v>
      </c>
      <c r="F162" s="49">
        <f t="shared" si="27"/>
        <v>0</v>
      </c>
      <c r="G162" s="49"/>
      <c r="H162" s="148"/>
      <c r="I162" s="148">
        <f t="shared" si="42"/>
        <v>0</v>
      </c>
      <c r="J162" s="49"/>
      <c r="K162" s="49"/>
      <c r="L162" s="49">
        <f t="shared" si="43"/>
        <v>0</v>
      </c>
      <c r="M162" s="49">
        <f t="shared" si="28"/>
        <v>1648541.42</v>
      </c>
      <c r="N162" s="129"/>
    </row>
    <row r="163" spans="1:501" s="41" customFormat="1" ht="60" customHeight="1" x14ac:dyDescent="0.25">
      <c r="A163" s="30" t="s">
        <v>88</v>
      </c>
      <c r="B163" s="35">
        <f t="shared" ref="B163:K163" si="44">SUM(B165:B170)</f>
        <v>5006844.78</v>
      </c>
      <c r="C163" s="35">
        <f t="shared" si="44"/>
        <v>6405183</v>
      </c>
      <c r="D163" s="35">
        <v>4386683</v>
      </c>
      <c r="E163" s="35">
        <f t="shared" si="44"/>
        <v>3222481</v>
      </c>
      <c r="F163" s="49">
        <f t="shared" si="27"/>
        <v>0</v>
      </c>
      <c r="G163" s="35">
        <f t="shared" si="44"/>
        <v>0</v>
      </c>
      <c r="H163" s="35">
        <f t="shared" si="44"/>
        <v>0</v>
      </c>
      <c r="I163" s="35">
        <f t="shared" si="42"/>
        <v>0</v>
      </c>
      <c r="J163" s="35"/>
      <c r="K163" s="35">
        <f t="shared" si="44"/>
        <v>0</v>
      </c>
      <c r="L163" s="35">
        <f t="shared" si="43"/>
        <v>0</v>
      </c>
      <c r="M163" s="35">
        <f t="shared" si="28"/>
        <v>4386683</v>
      </c>
      <c r="N163" s="125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86</v>
      </c>
      <c r="B164" s="16"/>
      <c r="C164" s="16"/>
      <c r="D164" s="12"/>
      <c r="E164" s="35"/>
      <c r="F164" s="16">
        <f t="shared" si="27"/>
        <v>0</v>
      </c>
      <c r="G164" s="16"/>
      <c r="H164" s="17"/>
      <c r="I164" s="17">
        <f t="shared" si="42"/>
        <v>0</v>
      </c>
      <c r="J164" s="17"/>
      <c r="K164" s="17"/>
      <c r="L164" s="35">
        <f t="shared" si="43"/>
        <v>0</v>
      </c>
      <c r="M164" s="35">
        <f t="shared" si="28"/>
        <v>0</v>
      </c>
      <c r="N164" s="12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39" customHeight="1" x14ac:dyDescent="0.25">
      <c r="A165" s="48" t="s">
        <v>89</v>
      </c>
      <c r="B165" s="49"/>
      <c r="C165" s="49"/>
      <c r="D165" s="49"/>
      <c r="E165" s="49"/>
      <c r="F165" s="49">
        <f t="shared" si="27"/>
        <v>0</v>
      </c>
      <c r="G165" s="49"/>
      <c r="H165" s="148"/>
      <c r="I165" s="148">
        <f t="shared" si="42"/>
        <v>0</v>
      </c>
      <c r="J165" s="49"/>
      <c r="K165" s="49"/>
      <c r="L165" s="49">
        <f t="shared" si="43"/>
        <v>0</v>
      </c>
      <c r="M165" s="49">
        <f t="shared" si="28"/>
        <v>0</v>
      </c>
      <c r="N165" s="125" t="s">
        <v>255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44.25" customHeight="1" x14ac:dyDescent="0.25">
      <c r="A166" s="30" t="s">
        <v>90</v>
      </c>
      <c r="B166" s="16">
        <v>4987958.46</v>
      </c>
      <c r="C166" s="16">
        <v>6405183</v>
      </c>
      <c r="D166" s="16">
        <v>4386683</v>
      </c>
      <c r="E166" s="16">
        <v>3222481</v>
      </c>
      <c r="F166" s="16">
        <f t="shared" si="27"/>
        <v>0</v>
      </c>
      <c r="G166" s="16"/>
      <c r="H166" s="17"/>
      <c r="I166" s="17">
        <f t="shared" si="42"/>
        <v>0</v>
      </c>
      <c r="J166" s="16"/>
      <c r="K166" s="16"/>
      <c r="L166" s="16">
        <f t="shared" si="43"/>
        <v>0</v>
      </c>
      <c r="M166" s="16">
        <f t="shared" si="28"/>
        <v>4386683</v>
      </c>
      <c r="N166" s="125"/>
    </row>
    <row r="167" spans="1:501" s="4" customFormat="1" ht="25.5" x14ac:dyDescent="0.25">
      <c r="A167" s="30" t="s">
        <v>91</v>
      </c>
      <c r="B167" s="16">
        <v>18886.32</v>
      </c>
      <c r="C167" s="16">
        <v>0</v>
      </c>
      <c r="D167" s="16">
        <v>0</v>
      </c>
      <c r="E167" s="16">
        <v>0</v>
      </c>
      <c r="F167" s="16">
        <f t="shared" si="27"/>
        <v>0</v>
      </c>
      <c r="G167" s="16"/>
      <c r="H167" s="17"/>
      <c r="I167" s="17">
        <f t="shared" si="42"/>
        <v>0</v>
      </c>
      <c r="J167" s="16"/>
      <c r="K167" s="16"/>
      <c r="L167" s="16">
        <f t="shared" si="43"/>
        <v>0</v>
      </c>
      <c r="M167" s="16">
        <f t="shared" si="28"/>
        <v>0</v>
      </c>
      <c r="N167" s="120"/>
    </row>
    <row r="168" spans="1:501" s="4" customFormat="1" ht="15" x14ac:dyDescent="0.25">
      <c r="A168" s="30"/>
      <c r="B168" s="16"/>
      <c r="C168" s="35"/>
      <c r="D168" s="16"/>
      <c r="E168" s="16"/>
      <c r="F168" s="16">
        <f t="shared" si="27"/>
        <v>0</v>
      </c>
      <c r="G168" s="16"/>
      <c r="H168" s="17"/>
      <c r="I168" s="17">
        <f t="shared" si="42"/>
        <v>0</v>
      </c>
      <c r="J168" s="16"/>
      <c r="K168" s="16"/>
      <c r="L168" s="16">
        <f t="shared" si="43"/>
        <v>0</v>
      </c>
      <c r="M168" s="16">
        <f t="shared" si="28"/>
        <v>0</v>
      </c>
      <c r="N168" s="120"/>
    </row>
    <row r="169" spans="1:501" s="4" customFormat="1" ht="38.25" x14ac:dyDescent="0.25">
      <c r="A169" s="30" t="s">
        <v>92</v>
      </c>
      <c r="B169" s="16"/>
      <c r="C169" s="16"/>
      <c r="D169" s="16"/>
      <c r="E169" s="16"/>
      <c r="F169" s="16">
        <f t="shared" si="27"/>
        <v>0</v>
      </c>
      <c r="G169" s="16"/>
      <c r="H169" s="17"/>
      <c r="I169" s="17">
        <f t="shared" si="42"/>
        <v>0</v>
      </c>
      <c r="J169" s="16"/>
      <c r="K169" s="16"/>
      <c r="L169" s="16">
        <f t="shared" si="43"/>
        <v>0</v>
      </c>
      <c r="M169" s="16">
        <f t="shared" si="28"/>
        <v>0</v>
      </c>
      <c r="N169" s="120"/>
    </row>
    <row r="170" spans="1:501" s="4" customFormat="1" ht="25.5" x14ac:dyDescent="0.25">
      <c r="A170" s="30" t="s">
        <v>93</v>
      </c>
      <c r="B170" s="16"/>
      <c r="C170" s="16"/>
      <c r="D170" s="12"/>
      <c r="E170" s="35"/>
      <c r="F170" s="16">
        <f t="shared" si="27"/>
        <v>0</v>
      </c>
      <c r="G170" s="12"/>
      <c r="H170" s="17"/>
      <c r="I170" s="17">
        <f t="shared" si="42"/>
        <v>0</v>
      </c>
      <c r="J170" s="17"/>
      <c r="K170" s="17"/>
      <c r="L170" s="17">
        <f t="shared" si="43"/>
        <v>0</v>
      </c>
      <c r="M170" s="17">
        <f t="shared" si="28"/>
        <v>0</v>
      </c>
      <c r="N170" s="120"/>
    </row>
    <row r="171" spans="1:501" s="4" customFormat="1" ht="25.5" x14ac:dyDescent="0.25">
      <c r="A171" s="33" t="s">
        <v>48</v>
      </c>
      <c r="B171" s="16">
        <v>5006844.78</v>
      </c>
      <c r="C171" s="16">
        <v>6405183</v>
      </c>
      <c r="D171" s="16">
        <v>4386683</v>
      </c>
      <c r="E171" s="16">
        <v>3222481</v>
      </c>
      <c r="F171" s="16">
        <f t="shared" si="27"/>
        <v>0</v>
      </c>
      <c r="G171" s="16"/>
      <c r="H171" s="17"/>
      <c r="I171" s="17">
        <f t="shared" si="42"/>
        <v>0</v>
      </c>
      <c r="J171" s="16"/>
      <c r="K171" s="16"/>
      <c r="L171" s="16">
        <f t="shared" si="43"/>
        <v>0</v>
      </c>
      <c r="M171" s="16">
        <f t="shared" si="28"/>
        <v>4386683</v>
      </c>
      <c r="N171" s="125"/>
    </row>
    <row r="172" spans="1:501" s="4" customFormat="1" ht="43.5" customHeight="1" x14ac:dyDescent="0.25">
      <c r="A172" s="30" t="s">
        <v>94</v>
      </c>
      <c r="B172" s="35">
        <f>SUM(B173:B178)</f>
        <v>1154010.8</v>
      </c>
      <c r="C172" s="35">
        <f t="shared" ref="C172:K172" si="45">SUM(C173:C178)</f>
        <v>1601918</v>
      </c>
      <c r="D172" s="35">
        <f t="shared" si="45"/>
        <v>1565118</v>
      </c>
      <c r="E172" s="35">
        <f t="shared" si="45"/>
        <v>1357418</v>
      </c>
      <c r="F172" s="35">
        <f t="shared" si="27"/>
        <v>0</v>
      </c>
      <c r="G172" s="35">
        <f t="shared" si="45"/>
        <v>0</v>
      </c>
      <c r="H172" s="35">
        <f t="shared" si="45"/>
        <v>0</v>
      </c>
      <c r="I172" s="35">
        <f t="shared" si="42"/>
        <v>0</v>
      </c>
      <c r="J172" s="35">
        <f t="shared" si="45"/>
        <v>0</v>
      </c>
      <c r="K172" s="35">
        <f t="shared" si="45"/>
        <v>0</v>
      </c>
      <c r="L172" s="35">
        <f t="shared" si="43"/>
        <v>0</v>
      </c>
      <c r="M172" s="35">
        <f t="shared" si="28"/>
        <v>1565118</v>
      </c>
      <c r="N172" s="125"/>
    </row>
    <row r="173" spans="1:501" s="4" customFormat="1" ht="25.5" x14ac:dyDescent="0.25">
      <c r="A173" s="33" t="s">
        <v>95</v>
      </c>
      <c r="B173" s="16"/>
      <c r="C173" s="16"/>
      <c r="D173" s="16"/>
      <c r="E173" s="16"/>
      <c r="F173" s="16">
        <f t="shared" si="27"/>
        <v>0</v>
      </c>
      <c r="G173" s="16"/>
      <c r="H173" s="17"/>
      <c r="I173" s="17">
        <f t="shared" si="42"/>
        <v>0</v>
      </c>
      <c r="J173" s="16"/>
      <c r="K173" s="16"/>
      <c r="L173" s="16">
        <f t="shared" si="43"/>
        <v>0</v>
      </c>
      <c r="M173" s="16">
        <f t="shared" si="28"/>
        <v>0</v>
      </c>
      <c r="N173" s="120"/>
    </row>
    <row r="174" spans="1:501" s="4" customFormat="1" ht="25.5" x14ac:dyDescent="0.25">
      <c r="A174" s="30" t="s">
        <v>96</v>
      </c>
      <c r="B174" s="16">
        <v>551300</v>
      </c>
      <c r="C174" s="16">
        <v>543600</v>
      </c>
      <c r="D174" s="16">
        <v>543600</v>
      </c>
      <c r="E174" s="16">
        <v>362900</v>
      </c>
      <c r="F174" s="16">
        <f t="shared" si="27"/>
        <v>0</v>
      </c>
      <c r="G174" s="16"/>
      <c r="H174" s="17"/>
      <c r="I174" s="17">
        <f t="shared" si="42"/>
        <v>0</v>
      </c>
      <c r="J174" s="16"/>
      <c r="K174" s="16"/>
      <c r="L174" s="16">
        <f t="shared" si="43"/>
        <v>0</v>
      </c>
      <c r="M174" s="16">
        <f t="shared" si="28"/>
        <v>543600</v>
      </c>
      <c r="N174" s="120"/>
    </row>
    <row r="175" spans="1:501" s="4" customFormat="1" ht="34.5" customHeight="1" x14ac:dyDescent="0.25">
      <c r="A175" s="30" t="s">
        <v>213</v>
      </c>
      <c r="B175" s="16">
        <v>6000</v>
      </c>
      <c r="C175" s="16">
        <v>48800</v>
      </c>
      <c r="D175" s="16">
        <v>12000</v>
      </c>
      <c r="E175" s="16">
        <v>0</v>
      </c>
      <c r="F175" s="16">
        <f t="shared" si="27"/>
        <v>0</v>
      </c>
      <c r="G175" s="16"/>
      <c r="H175" s="17"/>
      <c r="I175" s="17">
        <f t="shared" si="42"/>
        <v>0</v>
      </c>
      <c r="J175" s="16"/>
      <c r="K175" s="16"/>
      <c r="L175" s="16">
        <f t="shared" si="43"/>
        <v>0</v>
      </c>
      <c r="M175" s="16">
        <f t="shared" si="28"/>
        <v>12000</v>
      </c>
      <c r="N175" s="125"/>
    </row>
    <row r="176" spans="1:501" s="4" customFormat="1" ht="15" x14ac:dyDescent="0.25">
      <c r="A176" s="30" t="s">
        <v>97</v>
      </c>
      <c r="B176" s="16">
        <v>596710.80000000005</v>
      </c>
      <c r="C176" s="35">
        <v>994518</v>
      </c>
      <c r="D176" s="35">
        <v>994518</v>
      </c>
      <c r="E176" s="35">
        <v>994518</v>
      </c>
      <c r="F176" s="35">
        <f t="shared" si="27"/>
        <v>0</v>
      </c>
      <c r="G176" s="35"/>
      <c r="H176" s="17"/>
      <c r="I176" s="17">
        <f t="shared" si="42"/>
        <v>0</v>
      </c>
      <c r="J176" s="35"/>
      <c r="K176" s="35"/>
      <c r="L176" s="35">
        <f t="shared" si="43"/>
        <v>0</v>
      </c>
      <c r="M176" s="35">
        <f t="shared" si="28"/>
        <v>994518</v>
      </c>
      <c r="N176" s="120"/>
    </row>
    <row r="177" spans="1:501" s="4" customFormat="1" ht="15" customHeight="1" x14ac:dyDescent="0.25">
      <c r="A177" s="42" t="s">
        <v>252</v>
      </c>
      <c r="B177" s="16"/>
      <c r="C177" s="35">
        <v>15000</v>
      </c>
      <c r="D177" s="35">
        <v>15000</v>
      </c>
      <c r="E177" s="35">
        <v>0</v>
      </c>
      <c r="F177" s="35">
        <f t="shared" si="27"/>
        <v>0</v>
      </c>
      <c r="G177" s="35"/>
      <c r="H177" s="17"/>
      <c r="I177" s="17">
        <f t="shared" si="42"/>
        <v>0</v>
      </c>
      <c r="J177" s="35"/>
      <c r="K177" s="35"/>
      <c r="L177" s="35">
        <f t="shared" si="43"/>
        <v>0</v>
      </c>
      <c r="M177" s="35">
        <f t="shared" si="28"/>
        <v>15000</v>
      </c>
      <c r="N177" s="120"/>
    </row>
    <row r="178" spans="1:501" s="4" customFormat="1" ht="51" x14ac:dyDescent="0.25">
      <c r="A178" s="48" t="s">
        <v>98</v>
      </c>
      <c r="B178" s="49"/>
      <c r="C178" s="49">
        <v>0</v>
      </c>
      <c r="D178" s="50">
        <v>0</v>
      </c>
      <c r="E178" s="50"/>
      <c r="F178" s="49">
        <f t="shared" si="27"/>
        <v>0</v>
      </c>
      <c r="G178" s="49"/>
      <c r="H178" s="148"/>
      <c r="I178" s="148">
        <f t="shared" si="42"/>
        <v>0</v>
      </c>
      <c r="J178" s="50"/>
      <c r="K178" s="50"/>
      <c r="L178" s="50">
        <f t="shared" si="43"/>
        <v>0</v>
      </c>
      <c r="M178" s="50">
        <f t="shared" si="28"/>
        <v>0</v>
      </c>
      <c r="N178" s="129"/>
    </row>
    <row r="179" spans="1:501" s="4" customFormat="1" ht="15" x14ac:dyDescent="0.25">
      <c r="A179" s="33" t="s">
        <v>99</v>
      </c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2"/>
        <v>0</v>
      </c>
      <c r="J179" s="35"/>
      <c r="K179" s="35"/>
      <c r="L179" s="35">
        <f t="shared" si="43"/>
        <v>0</v>
      </c>
      <c r="M179" s="35">
        <f t="shared" si="28"/>
        <v>0</v>
      </c>
      <c r="N179" s="120"/>
    </row>
    <row r="180" spans="1:501" s="4" customFormat="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2"/>
        <v>0</v>
      </c>
      <c r="J180" s="35"/>
      <c r="K180" s="35"/>
      <c r="L180" s="35">
        <f t="shared" si="43"/>
        <v>0</v>
      </c>
      <c r="M180" s="35">
        <f t="shared" si="28"/>
        <v>0</v>
      </c>
      <c r="N180" s="120"/>
    </row>
    <row r="181" spans="1:501" s="4" customFormat="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2"/>
        <v>0</v>
      </c>
      <c r="J181" s="35"/>
      <c r="K181" s="35"/>
      <c r="L181" s="35">
        <f t="shared" si="43"/>
        <v>0</v>
      </c>
      <c r="M181" s="35">
        <f t="shared" si="28"/>
        <v>0</v>
      </c>
      <c r="N181" s="120"/>
    </row>
    <row r="182" spans="1:501" ht="15" x14ac:dyDescent="0.25">
      <c r="A182" s="30"/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2"/>
        <v>0</v>
      </c>
      <c r="J182" s="35"/>
      <c r="K182" s="35"/>
      <c r="L182" s="35">
        <f t="shared" si="43"/>
        <v>0</v>
      </c>
      <c r="M182" s="35">
        <f t="shared" si="28"/>
        <v>0</v>
      </c>
      <c r="N182" s="120"/>
    </row>
    <row r="183" spans="1:501" ht="15" x14ac:dyDescent="0.25">
      <c r="A183" s="30"/>
      <c r="B183" s="16"/>
      <c r="C183" s="16"/>
      <c r="D183" s="35"/>
      <c r="E183" s="35"/>
      <c r="F183" s="16">
        <f t="shared" si="27"/>
        <v>0</v>
      </c>
      <c r="G183" s="16"/>
      <c r="H183" s="17"/>
      <c r="I183" s="17">
        <f t="shared" si="42"/>
        <v>0</v>
      </c>
      <c r="J183" s="35"/>
      <c r="K183" s="35"/>
      <c r="L183" s="35">
        <f t="shared" si="43"/>
        <v>0</v>
      </c>
      <c r="M183" s="35">
        <f t="shared" si="28"/>
        <v>0</v>
      </c>
      <c r="N183" s="120"/>
    </row>
    <row r="184" spans="1:501" ht="25.5" x14ac:dyDescent="0.25">
      <c r="A184" s="33" t="s">
        <v>48</v>
      </c>
      <c r="B184" s="16">
        <v>977522</v>
      </c>
      <c r="C184" s="16">
        <v>1302770</v>
      </c>
      <c r="D184" s="20">
        <v>1265970</v>
      </c>
      <c r="E184" s="20">
        <v>1073270</v>
      </c>
      <c r="F184" s="16">
        <f t="shared" si="27"/>
        <v>0</v>
      </c>
      <c r="G184" s="16"/>
      <c r="H184" s="17"/>
      <c r="I184" s="17">
        <f t="shared" si="42"/>
        <v>0</v>
      </c>
      <c r="J184" s="16"/>
      <c r="K184" s="16"/>
      <c r="L184" s="16">
        <f t="shared" si="43"/>
        <v>0</v>
      </c>
      <c r="M184" s="16">
        <f t="shared" si="28"/>
        <v>1265970</v>
      </c>
      <c r="N184" s="120"/>
    </row>
    <row r="185" spans="1:501" ht="25.5" x14ac:dyDescent="0.25">
      <c r="A185" s="30" t="s">
        <v>100</v>
      </c>
      <c r="B185" s="35">
        <f>SUM(B187:B191)</f>
        <v>0</v>
      </c>
      <c r="C185" s="35">
        <f t="shared" ref="C185:K185" si="46">SUM(C187:C191)</f>
        <v>0</v>
      </c>
      <c r="D185" s="35">
        <f t="shared" si="46"/>
        <v>0</v>
      </c>
      <c r="E185" s="35">
        <f t="shared" si="46"/>
        <v>0</v>
      </c>
      <c r="F185" s="35">
        <f t="shared" si="27"/>
        <v>0</v>
      </c>
      <c r="G185" s="35">
        <f t="shared" si="46"/>
        <v>0</v>
      </c>
      <c r="H185" s="35">
        <f t="shared" si="46"/>
        <v>0</v>
      </c>
      <c r="I185" s="35">
        <f t="shared" si="42"/>
        <v>0</v>
      </c>
      <c r="J185" s="35">
        <f t="shared" si="46"/>
        <v>0</v>
      </c>
      <c r="K185" s="35">
        <f t="shared" si="46"/>
        <v>0</v>
      </c>
      <c r="L185" s="35">
        <f t="shared" si="43"/>
        <v>0</v>
      </c>
      <c r="M185" s="35">
        <f t="shared" si="28"/>
        <v>0</v>
      </c>
      <c r="N185" s="125"/>
    </row>
    <row r="186" spans="1:501" s="27" customFormat="1" ht="15" x14ac:dyDescent="0.25">
      <c r="A186" s="33" t="s">
        <v>101</v>
      </c>
      <c r="B186" s="34"/>
      <c r="C186" s="34"/>
      <c r="D186" s="34"/>
      <c r="E186" s="34"/>
      <c r="F186" s="34">
        <f t="shared" si="27"/>
        <v>0</v>
      </c>
      <c r="G186" s="16"/>
      <c r="H186" s="17"/>
      <c r="I186" s="17">
        <f t="shared" si="42"/>
        <v>0</v>
      </c>
      <c r="J186" s="17"/>
      <c r="K186" s="17"/>
      <c r="L186" s="35">
        <f t="shared" si="43"/>
        <v>0</v>
      </c>
      <c r="M186" s="35">
        <f t="shared" si="28"/>
        <v>0</v>
      </c>
      <c r="N186" s="120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15" x14ac:dyDescent="0.25">
      <c r="A187" s="30" t="s">
        <v>102</v>
      </c>
      <c r="B187" s="34"/>
      <c r="C187" s="34"/>
      <c r="D187" s="34"/>
      <c r="E187" s="34"/>
      <c r="F187" s="34">
        <f t="shared" si="27"/>
        <v>0</v>
      </c>
      <c r="G187" s="16"/>
      <c r="H187" s="17"/>
      <c r="I187" s="17">
        <f t="shared" si="42"/>
        <v>0</v>
      </c>
      <c r="J187" s="17"/>
      <c r="K187" s="17"/>
      <c r="L187" s="35">
        <f t="shared" si="43"/>
        <v>0</v>
      </c>
      <c r="M187" s="35">
        <f t="shared" si="28"/>
        <v>0</v>
      </c>
      <c r="N187" s="120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25.5" x14ac:dyDescent="0.25">
      <c r="A188" s="33" t="s">
        <v>103</v>
      </c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2"/>
        <v>0</v>
      </c>
      <c r="J188" s="16"/>
      <c r="K188" s="16"/>
      <c r="L188" s="16">
        <f t="shared" si="43"/>
        <v>0</v>
      </c>
      <c r="M188" s="16">
        <f t="shared" si="28"/>
        <v>0</v>
      </c>
      <c r="N188" s="120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0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2"/>
        <v>0</v>
      </c>
      <c r="J189" s="16"/>
      <c r="K189" s="16"/>
      <c r="L189" s="16">
        <f t="shared" si="43"/>
        <v>0</v>
      </c>
      <c r="M189" s="16">
        <f t="shared" si="28"/>
        <v>0</v>
      </c>
      <c r="N189" s="120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27"/>
        <v>0</v>
      </c>
      <c r="G190" s="16"/>
      <c r="H190" s="17"/>
      <c r="I190" s="17">
        <f t="shared" si="42"/>
        <v>0</v>
      </c>
      <c r="J190" s="16"/>
      <c r="K190" s="16"/>
      <c r="L190" s="16">
        <f t="shared" si="43"/>
        <v>0</v>
      </c>
      <c r="M190" s="16">
        <f t="shared" si="28"/>
        <v>0</v>
      </c>
      <c r="N190" s="120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3"/>
      <c r="B191" s="16"/>
      <c r="C191" s="16"/>
      <c r="D191" s="16"/>
      <c r="E191" s="16"/>
      <c r="F191" s="16">
        <f t="shared" si="27"/>
        <v>0</v>
      </c>
      <c r="G191" s="16"/>
      <c r="H191" s="17"/>
      <c r="I191" s="17">
        <f t="shared" si="42"/>
        <v>0</v>
      </c>
      <c r="J191" s="16"/>
      <c r="K191" s="16"/>
      <c r="L191" s="16">
        <f t="shared" si="43"/>
        <v>0</v>
      </c>
      <c r="M191" s="16">
        <f t="shared" si="28"/>
        <v>0</v>
      </c>
      <c r="N191" s="120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ht="39.75" customHeight="1" x14ac:dyDescent="0.25">
      <c r="A192" s="30" t="s">
        <v>104</v>
      </c>
      <c r="B192" s="16">
        <f>B193</f>
        <v>3430303.42</v>
      </c>
      <c r="C192" s="16">
        <v>4587971</v>
      </c>
      <c r="D192" s="16">
        <v>3030829</v>
      </c>
      <c r="E192" s="16">
        <f t="shared" ref="E192:K192" si="47">E193</f>
        <v>2202486.02</v>
      </c>
      <c r="F192" s="16">
        <f t="shared" si="27"/>
        <v>0</v>
      </c>
      <c r="G192" s="16">
        <f t="shared" si="47"/>
        <v>0</v>
      </c>
      <c r="H192" s="16">
        <f t="shared" si="47"/>
        <v>0</v>
      </c>
      <c r="I192" s="16">
        <f t="shared" si="42"/>
        <v>0</v>
      </c>
      <c r="J192" s="16">
        <f t="shared" si="47"/>
        <v>0</v>
      </c>
      <c r="K192" s="16">
        <f t="shared" si="47"/>
        <v>0</v>
      </c>
      <c r="L192" s="16">
        <f t="shared" si="43"/>
        <v>0</v>
      </c>
      <c r="M192" s="16">
        <f t="shared" si="28"/>
        <v>3030829</v>
      </c>
      <c r="N192" s="187"/>
    </row>
    <row r="193" spans="1:14" ht="43.5" customHeight="1" x14ac:dyDescent="0.25">
      <c r="A193" s="33" t="s">
        <v>48</v>
      </c>
      <c r="B193" s="16">
        <v>3430303.42</v>
      </c>
      <c r="C193" s="16">
        <v>4587971</v>
      </c>
      <c r="D193" s="16">
        <v>3030829</v>
      </c>
      <c r="E193" s="16">
        <v>2202486.02</v>
      </c>
      <c r="F193" s="16">
        <f t="shared" si="27"/>
        <v>0</v>
      </c>
      <c r="G193" s="16"/>
      <c r="H193" s="17"/>
      <c r="I193" s="17">
        <f t="shared" si="42"/>
        <v>0</v>
      </c>
      <c r="J193" s="16"/>
      <c r="K193" s="16"/>
      <c r="L193" s="16">
        <f t="shared" si="43"/>
        <v>0</v>
      </c>
      <c r="M193" s="16">
        <f t="shared" si="28"/>
        <v>3030829</v>
      </c>
      <c r="N193" s="187"/>
    </row>
    <row r="194" spans="1:14" ht="15" x14ac:dyDescent="0.25">
      <c r="A194" s="30" t="s">
        <v>105</v>
      </c>
      <c r="B194" s="16"/>
      <c r="C194" s="16"/>
      <c r="D194" s="16"/>
      <c r="E194" s="16"/>
      <c r="F194" s="16">
        <f t="shared" ref="F194:F257" si="48">G194+H194</f>
        <v>0</v>
      </c>
      <c r="G194" s="16"/>
      <c r="H194" s="17"/>
      <c r="I194" s="17">
        <f t="shared" si="42"/>
        <v>0</v>
      </c>
      <c r="J194" s="16"/>
      <c r="K194" s="16"/>
      <c r="L194" s="16">
        <f t="shared" si="43"/>
        <v>0</v>
      </c>
      <c r="M194" s="16">
        <f t="shared" ref="M194:M257" si="49">D194+L194</f>
        <v>0</v>
      </c>
      <c r="N194" s="120"/>
    </row>
    <row r="195" spans="1:14" ht="15" x14ac:dyDescent="0.25">
      <c r="A195" s="30" t="s">
        <v>106</v>
      </c>
      <c r="B195" s="16"/>
      <c r="C195" s="16"/>
      <c r="D195" s="16"/>
      <c r="E195" s="16"/>
      <c r="F195" s="16">
        <f t="shared" si="48"/>
        <v>0</v>
      </c>
      <c r="G195" s="16"/>
      <c r="H195" s="17"/>
      <c r="I195" s="17">
        <f t="shared" si="42"/>
        <v>0</v>
      </c>
      <c r="J195" s="16"/>
      <c r="K195" s="16"/>
      <c r="L195" s="16">
        <f t="shared" si="43"/>
        <v>0</v>
      </c>
      <c r="M195" s="16">
        <f t="shared" si="49"/>
        <v>0</v>
      </c>
      <c r="N195" s="120"/>
    </row>
    <row r="196" spans="1:14" ht="15" x14ac:dyDescent="0.25">
      <c r="A196" s="30" t="s">
        <v>107</v>
      </c>
      <c r="B196" s="16"/>
      <c r="C196" s="16"/>
      <c r="D196" s="16"/>
      <c r="E196" s="16"/>
      <c r="F196" s="16">
        <f t="shared" si="48"/>
        <v>0</v>
      </c>
      <c r="G196" s="16"/>
      <c r="H196" s="17"/>
      <c r="I196" s="17">
        <f t="shared" si="42"/>
        <v>0</v>
      </c>
      <c r="J196" s="16"/>
      <c r="K196" s="16"/>
      <c r="L196" s="16">
        <f t="shared" si="43"/>
        <v>0</v>
      </c>
      <c r="M196" s="16">
        <f t="shared" si="49"/>
        <v>0</v>
      </c>
      <c r="N196" s="120"/>
    </row>
    <row r="197" spans="1:14" ht="51" x14ac:dyDescent="0.25">
      <c r="A197" s="38" t="s">
        <v>108</v>
      </c>
      <c r="B197" s="45">
        <f>SUM(B198:B210)</f>
        <v>3715000</v>
      </c>
      <c r="C197" s="45">
        <f t="shared" ref="C197:K197" si="50">SUM(C198:C210)</f>
        <v>6769620</v>
      </c>
      <c r="D197" s="45">
        <f t="shared" si="50"/>
        <v>7730732.6699999999</v>
      </c>
      <c r="E197" s="45">
        <f t="shared" si="50"/>
        <v>5151344</v>
      </c>
      <c r="F197" s="45">
        <f t="shared" si="48"/>
        <v>0</v>
      </c>
      <c r="G197" s="45">
        <f t="shared" si="50"/>
        <v>0</v>
      </c>
      <c r="H197" s="45">
        <f t="shared" si="50"/>
        <v>0</v>
      </c>
      <c r="I197" s="45">
        <f t="shared" si="42"/>
        <v>0</v>
      </c>
      <c r="J197" s="45">
        <f t="shared" si="50"/>
        <v>0</v>
      </c>
      <c r="K197" s="45">
        <f t="shared" si="50"/>
        <v>0</v>
      </c>
      <c r="L197" s="45">
        <f t="shared" si="43"/>
        <v>0</v>
      </c>
      <c r="M197" s="45">
        <f t="shared" si="49"/>
        <v>7730732.6699999999</v>
      </c>
      <c r="N197" s="174"/>
    </row>
    <row r="198" spans="1:14" ht="15" x14ac:dyDescent="0.25">
      <c r="A198" s="33" t="s">
        <v>109</v>
      </c>
      <c r="B198" s="35"/>
      <c r="C198" s="35"/>
      <c r="D198" s="35"/>
      <c r="E198" s="35"/>
      <c r="F198" s="35">
        <f t="shared" si="48"/>
        <v>0</v>
      </c>
      <c r="G198" s="35"/>
      <c r="H198" s="150"/>
      <c r="I198" s="17">
        <f t="shared" si="42"/>
        <v>0</v>
      </c>
      <c r="J198" s="16"/>
      <c r="K198" s="16"/>
      <c r="L198" s="35">
        <f t="shared" si="43"/>
        <v>0</v>
      </c>
      <c r="M198" s="35">
        <f t="shared" si="49"/>
        <v>0</v>
      </c>
      <c r="N198" s="125"/>
    </row>
    <row r="199" spans="1:14" ht="98.25" customHeight="1" x14ac:dyDescent="0.25">
      <c r="A199" s="30" t="s">
        <v>110</v>
      </c>
      <c r="B199" s="16">
        <v>3715000</v>
      </c>
      <c r="C199" s="16">
        <v>6769620</v>
      </c>
      <c r="D199" s="16">
        <v>7730732.6699999999</v>
      </c>
      <c r="E199" s="16">
        <v>5151344</v>
      </c>
      <c r="F199" s="16">
        <f t="shared" si="48"/>
        <v>0</v>
      </c>
      <c r="G199" s="16"/>
      <c r="H199" s="17"/>
      <c r="I199" s="17">
        <f t="shared" si="42"/>
        <v>0</v>
      </c>
      <c r="J199" s="16"/>
      <c r="K199" s="16"/>
      <c r="L199" s="16">
        <f t="shared" si="43"/>
        <v>0</v>
      </c>
      <c r="M199" s="16">
        <f t="shared" si="49"/>
        <v>7730732.6699999999</v>
      </c>
      <c r="N199" s="174"/>
    </row>
    <row r="200" spans="1:14" ht="63.75" x14ac:dyDescent="0.25">
      <c r="A200" s="30" t="s">
        <v>111</v>
      </c>
      <c r="B200" s="16"/>
      <c r="C200" s="16"/>
      <c r="D200" s="16"/>
      <c r="E200" s="16"/>
      <c r="F200" s="16">
        <f t="shared" si="48"/>
        <v>0</v>
      </c>
      <c r="G200" s="16"/>
      <c r="H200" s="17"/>
      <c r="I200" s="17">
        <f t="shared" si="42"/>
        <v>0</v>
      </c>
      <c r="J200" s="16"/>
      <c r="K200" s="16"/>
      <c r="L200" s="35">
        <f t="shared" si="43"/>
        <v>0</v>
      </c>
      <c r="M200" s="35">
        <f t="shared" si="49"/>
        <v>0</v>
      </c>
      <c r="N200" s="120"/>
    </row>
    <row r="201" spans="1:14" ht="15" x14ac:dyDescent="0.25">
      <c r="A201" s="33"/>
      <c r="B201" s="16"/>
      <c r="C201" s="16"/>
      <c r="D201" s="16"/>
      <c r="E201" s="16"/>
      <c r="F201" s="16">
        <f t="shared" si="48"/>
        <v>0</v>
      </c>
      <c r="G201" s="16"/>
      <c r="H201" s="17"/>
      <c r="I201" s="17">
        <f t="shared" si="42"/>
        <v>0</v>
      </c>
      <c r="J201" s="16"/>
      <c r="K201" s="16"/>
      <c r="L201" s="35">
        <f t="shared" si="43"/>
        <v>0</v>
      </c>
      <c r="M201" s="35">
        <f t="shared" si="49"/>
        <v>0</v>
      </c>
      <c r="N201" s="120"/>
    </row>
    <row r="202" spans="1:14" ht="15" x14ac:dyDescent="0.25">
      <c r="A202" s="33"/>
      <c r="B202" s="16"/>
      <c r="C202" s="16"/>
      <c r="D202" s="16"/>
      <c r="E202" s="16"/>
      <c r="F202" s="16">
        <f t="shared" si="48"/>
        <v>0</v>
      </c>
      <c r="G202" s="16"/>
      <c r="H202" s="17"/>
      <c r="I202" s="17">
        <f t="shared" si="42"/>
        <v>0</v>
      </c>
      <c r="J202" s="16"/>
      <c r="K202" s="16"/>
      <c r="L202" s="35">
        <f t="shared" si="43"/>
        <v>0</v>
      </c>
      <c r="M202" s="35">
        <f t="shared" si="49"/>
        <v>0</v>
      </c>
      <c r="N202" s="120"/>
    </row>
    <row r="203" spans="1:14" ht="0.75" customHeight="1" x14ac:dyDescent="0.25">
      <c r="A203" s="33"/>
      <c r="B203" s="16"/>
      <c r="C203" s="16"/>
      <c r="D203" s="16"/>
      <c r="E203" s="16"/>
      <c r="F203" s="16">
        <f t="shared" si="48"/>
        <v>0</v>
      </c>
      <c r="G203" s="16"/>
      <c r="H203" s="17"/>
      <c r="I203" s="17">
        <f t="shared" si="42"/>
        <v>0</v>
      </c>
      <c r="J203" s="16"/>
      <c r="K203" s="16"/>
      <c r="L203" s="35">
        <f t="shared" si="43"/>
        <v>0</v>
      </c>
      <c r="M203" s="35">
        <f t="shared" si="49"/>
        <v>0</v>
      </c>
      <c r="N203" s="120"/>
    </row>
    <row r="204" spans="1:14" ht="15" hidden="1" x14ac:dyDescent="0.25">
      <c r="A204" s="33"/>
      <c r="B204" s="16"/>
      <c r="C204" s="16"/>
      <c r="D204" s="16"/>
      <c r="E204" s="16"/>
      <c r="F204" s="16">
        <f t="shared" si="48"/>
        <v>0</v>
      </c>
      <c r="G204" s="16"/>
      <c r="H204" s="17"/>
      <c r="I204" s="17">
        <f t="shared" si="42"/>
        <v>0</v>
      </c>
      <c r="J204" s="16"/>
      <c r="K204" s="16"/>
      <c r="L204" s="35">
        <f t="shared" si="43"/>
        <v>0</v>
      </c>
      <c r="M204" s="35">
        <f t="shared" si="49"/>
        <v>0</v>
      </c>
      <c r="N204" s="120"/>
    </row>
    <row r="205" spans="1:14" ht="15" hidden="1" x14ac:dyDescent="0.25">
      <c r="A205" s="33"/>
      <c r="B205" s="16"/>
      <c r="C205" s="16"/>
      <c r="D205" s="16"/>
      <c r="E205" s="16"/>
      <c r="F205" s="16">
        <f t="shared" si="48"/>
        <v>0</v>
      </c>
      <c r="G205" s="16"/>
      <c r="H205" s="17"/>
      <c r="I205" s="17">
        <f t="shared" si="42"/>
        <v>0</v>
      </c>
      <c r="J205" s="16"/>
      <c r="K205" s="16"/>
      <c r="L205" s="35">
        <f t="shared" si="43"/>
        <v>0</v>
      </c>
      <c r="M205" s="35">
        <f t="shared" si="49"/>
        <v>0</v>
      </c>
      <c r="N205" s="120"/>
    </row>
    <row r="206" spans="1:14" ht="15" hidden="1" x14ac:dyDescent="0.25">
      <c r="A206" s="33"/>
      <c r="B206" s="16"/>
      <c r="C206" s="16"/>
      <c r="D206" s="16"/>
      <c r="E206" s="16"/>
      <c r="F206" s="16">
        <f t="shared" si="48"/>
        <v>0</v>
      </c>
      <c r="G206" s="16"/>
      <c r="H206" s="17"/>
      <c r="I206" s="17">
        <f t="shared" si="42"/>
        <v>0</v>
      </c>
      <c r="J206" s="16"/>
      <c r="K206" s="16"/>
      <c r="L206" s="35">
        <f t="shared" si="43"/>
        <v>0</v>
      </c>
      <c r="M206" s="35">
        <f t="shared" si="49"/>
        <v>0</v>
      </c>
      <c r="N206" s="120"/>
    </row>
    <row r="207" spans="1:14" ht="15" hidden="1" x14ac:dyDescent="0.25">
      <c r="A207" s="33"/>
      <c r="B207" s="16"/>
      <c r="C207" s="16"/>
      <c r="D207" s="16"/>
      <c r="E207" s="16"/>
      <c r="F207" s="16">
        <f t="shared" si="48"/>
        <v>0</v>
      </c>
      <c r="G207" s="16"/>
      <c r="H207" s="17"/>
      <c r="I207" s="17">
        <f t="shared" si="42"/>
        <v>0</v>
      </c>
      <c r="J207" s="16"/>
      <c r="K207" s="16"/>
      <c r="L207" s="35">
        <f t="shared" si="43"/>
        <v>0</v>
      </c>
      <c r="M207" s="35">
        <f t="shared" si="49"/>
        <v>0</v>
      </c>
      <c r="N207" s="120"/>
    </row>
    <row r="208" spans="1:14" ht="15" hidden="1" x14ac:dyDescent="0.25">
      <c r="A208" s="51"/>
      <c r="B208" s="16"/>
      <c r="C208" s="16"/>
      <c r="D208" s="16"/>
      <c r="E208" s="16"/>
      <c r="F208" s="16">
        <f t="shared" si="48"/>
        <v>0</v>
      </c>
      <c r="G208" s="16"/>
      <c r="H208" s="17"/>
      <c r="I208" s="17">
        <f t="shared" si="42"/>
        <v>0</v>
      </c>
      <c r="J208" s="16"/>
      <c r="K208" s="16"/>
      <c r="L208" s="35">
        <f t="shared" si="43"/>
        <v>0</v>
      </c>
      <c r="M208" s="35">
        <f t="shared" si="49"/>
        <v>0</v>
      </c>
      <c r="N208" s="120"/>
    </row>
    <row r="209" spans="1:14" ht="15" hidden="1" x14ac:dyDescent="0.25">
      <c r="A209" s="52"/>
      <c r="B209" s="16"/>
      <c r="C209" s="16"/>
      <c r="D209" s="16"/>
      <c r="E209" s="16"/>
      <c r="F209" s="16">
        <f t="shared" si="48"/>
        <v>0</v>
      </c>
      <c r="G209" s="16"/>
      <c r="H209" s="17"/>
      <c r="I209" s="17">
        <f t="shared" si="42"/>
        <v>0</v>
      </c>
      <c r="J209" s="16"/>
      <c r="K209" s="16"/>
      <c r="L209" s="39">
        <f t="shared" si="43"/>
        <v>0</v>
      </c>
      <c r="M209" s="39">
        <f t="shared" si="49"/>
        <v>0</v>
      </c>
      <c r="N209" s="120"/>
    </row>
    <row r="210" spans="1:14" ht="15" hidden="1" x14ac:dyDescent="0.25">
      <c r="A210" s="52"/>
      <c r="B210" s="16"/>
      <c r="C210" s="16"/>
      <c r="D210" s="16"/>
      <c r="E210" s="16"/>
      <c r="F210" s="16">
        <f t="shared" si="48"/>
        <v>0</v>
      </c>
      <c r="G210" s="16"/>
      <c r="H210" s="17"/>
      <c r="I210" s="17">
        <f t="shared" si="42"/>
        <v>0</v>
      </c>
      <c r="J210" s="16"/>
      <c r="K210" s="16"/>
      <c r="L210" s="39">
        <f t="shared" si="43"/>
        <v>0</v>
      </c>
      <c r="M210" s="39">
        <f t="shared" si="49"/>
        <v>0</v>
      </c>
      <c r="N210" s="120"/>
    </row>
    <row r="211" spans="1:14" ht="25.5" x14ac:dyDescent="0.25">
      <c r="A211" s="33" t="s">
        <v>48</v>
      </c>
      <c r="B211" s="39">
        <v>3715000</v>
      </c>
      <c r="C211" s="53">
        <v>6769620</v>
      </c>
      <c r="D211" s="53">
        <v>7730732.6699999999</v>
      </c>
      <c r="E211" s="39">
        <v>5151344</v>
      </c>
      <c r="F211" s="39">
        <f t="shared" si="48"/>
        <v>0</v>
      </c>
      <c r="G211" s="39"/>
      <c r="H211" s="17"/>
      <c r="I211" s="17">
        <f t="shared" si="42"/>
        <v>0</v>
      </c>
      <c r="J211" s="39"/>
      <c r="K211" s="39"/>
      <c r="L211" s="39">
        <f t="shared" si="43"/>
        <v>0</v>
      </c>
      <c r="M211" s="39">
        <f t="shared" si="49"/>
        <v>7730732.6699999999</v>
      </c>
      <c r="N211" s="174"/>
    </row>
    <row r="212" spans="1:14" ht="63.75" x14ac:dyDescent="0.25">
      <c r="A212" s="30" t="s">
        <v>110</v>
      </c>
      <c r="B212" s="16">
        <v>3715000</v>
      </c>
      <c r="C212" s="16">
        <v>6769620</v>
      </c>
      <c r="D212" s="16">
        <v>7730732.6699999999</v>
      </c>
      <c r="E212" s="16">
        <v>5151344</v>
      </c>
      <c r="F212" s="16">
        <f t="shared" si="48"/>
        <v>0</v>
      </c>
      <c r="G212" s="16"/>
      <c r="H212" s="17"/>
      <c r="I212" s="17">
        <f t="shared" si="42"/>
        <v>0</v>
      </c>
      <c r="J212" s="16"/>
      <c r="K212" s="16"/>
      <c r="L212" s="39">
        <f t="shared" si="43"/>
        <v>0</v>
      </c>
      <c r="M212" s="39">
        <f t="shared" si="49"/>
        <v>7730732.6699999999</v>
      </c>
      <c r="N212" s="174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48"/>
        <v>#DIV/0!</v>
      </c>
      <c r="G213" s="16"/>
      <c r="H213" s="17" t="e">
        <f t="shared" ref="H213:H224" si="51">E213/D213</f>
        <v>#DIV/0!</v>
      </c>
      <c r="I213" s="17">
        <f t="shared" si="42"/>
        <v>0</v>
      </c>
      <c r="J213" s="16"/>
      <c r="K213" s="16"/>
      <c r="L213" s="39" t="e">
        <f t="shared" si="43"/>
        <v>#DIV/0!</v>
      </c>
      <c r="M213" s="39" t="e">
        <f t="shared" si="49"/>
        <v>#DIV/0!</v>
      </c>
      <c r="N213" s="120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8"/>
        <v>#DIV/0!</v>
      </c>
      <c r="G214" s="16"/>
      <c r="H214" s="17" t="e">
        <f t="shared" si="51"/>
        <v>#DIV/0!</v>
      </c>
      <c r="I214" s="17">
        <f t="shared" si="42"/>
        <v>0</v>
      </c>
      <c r="J214" s="16"/>
      <c r="K214" s="16"/>
      <c r="L214" s="39" t="e">
        <f t="shared" si="43"/>
        <v>#DIV/0!</v>
      </c>
      <c r="M214" s="39" t="e">
        <f t="shared" si="49"/>
        <v>#DIV/0!</v>
      </c>
      <c r="N214" s="120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8"/>
        <v>#DIV/0!</v>
      </c>
      <c r="G215" s="16"/>
      <c r="H215" s="17" t="e">
        <f t="shared" si="51"/>
        <v>#DIV/0!</v>
      </c>
      <c r="I215" s="17">
        <f t="shared" si="42"/>
        <v>0</v>
      </c>
      <c r="J215" s="16"/>
      <c r="K215" s="16"/>
      <c r="L215" s="39" t="e">
        <f t="shared" si="43"/>
        <v>#DIV/0!</v>
      </c>
      <c r="M215" s="39" t="e">
        <f t="shared" si="49"/>
        <v>#DIV/0!</v>
      </c>
      <c r="N215" s="120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8"/>
        <v>#DIV/0!</v>
      </c>
      <c r="G216" s="16"/>
      <c r="H216" s="17" t="e">
        <f t="shared" si="51"/>
        <v>#DIV/0!</v>
      </c>
      <c r="I216" s="17">
        <f t="shared" si="42"/>
        <v>0</v>
      </c>
      <c r="J216" s="16"/>
      <c r="K216" s="16"/>
      <c r="L216" s="39" t="e">
        <f t="shared" si="43"/>
        <v>#DIV/0!</v>
      </c>
      <c r="M216" s="39" t="e">
        <f t="shared" si="49"/>
        <v>#DIV/0!</v>
      </c>
      <c r="N216" s="120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8"/>
        <v>#DIV/0!</v>
      </c>
      <c r="G217" s="16"/>
      <c r="H217" s="17" t="e">
        <f t="shared" si="51"/>
        <v>#DIV/0!</v>
      </c>
      <c r="I217" s="17">
        <f t="shared" si="42"/>
        <v>0</v>
      </c>
      <c r="J217" s="16"/>
      <c r="K217" s="16"/>
      <c r="L217" s="39" t="e">
        <f t="shared" si="43"/>
        <v>#DIV/0!</v>
      </c>
      <c r="M217" s="39" t="e">
        <f t="shared" si="49"/>
        <v>#DIV/0!</v>
      </c>
      <c r="N217" s="120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8"/>
        <v>#DIV/0!</v>
      </c>
      <c r="G218" s="16"/>
      <c r="H218" s="17" t="e">
        <f t="shared" si="51"/>
        <v>#DIV/0!</v>
      </c>
      <c r="I218" s="17">
        <f t="shared" si="42"/>
        <v>0</v>
      </c>
      <c r="J218" s="16"/>
      <c r="K218" s="16"/>
      <c r="L218" s="39" t="e">
        <f t="shared" si="43"/>
        <v>#DIV/0!</v>
      </c>
      <c r="M218" s="39" t="e">
        <f t="shared" si="49"/>
        <v>#DIV/0!</v>
      </c>
      <c r="N218" s="120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8"/>
        <v>#DIV/0!</v>
      </c>
      <c r="G219" s="16"/>
      <c r="H219" s="17" t="e">
        <f t="shared" si="51"/>
        <v>#DIV/0!</v>
      </c>
      <c r="I219" s="17">
        <f t="shared" si="42"/>
        <v>0</v>
      </c>
      <c r="J219" s="16"/>
      <c r="K219" s="16"/>
      <c r="L219" s="39" t="e">
        <f t="shared" si="43"/>
        <v>#DIV/0!</v>
      </c>
      <c r="M219" s="39" t="e">
        <f t="shared" si="49"/>
        <v>#DIV/0!</v>
      </c>
      <c r="N219" s="120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8"/>
        <v>#DIV/0!</v>
      </c>
      <c r="G220" s="16"/>
      <c r="H220" s="17" t="e">
        <f t="shared" si="51"/>
        <v>#DIV/0!</v>
      </c>
      <c r="I220" s="17">
        <f t="shared" ref="I220:I283" si="52">J220+K220</f>
        <v>0</v>
      </c>
      <c r="J220" s="16"/>
      <c r="K220" s="16"/>
      <c r="L220" s="39" t="e">
        <f t="shared" ref="L220:L283" si="53">I220+F220</f>
        <v>#DIV/0!</v>
      </c>
      <c r="M220" s="39" t="e">
        <f t="shared" si="49"/>
        <v>#DIV/0!</v>
      </c>
      <c r="N220" s="120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8"/>
        <v>#DIV/0!</v>
      </c>
      <c r="G221" s="16"/>
      <c r="H221" s="17" t="e">
        <f t="shared" si="51"/>
        <v>#DIV/0!</v>
      </c>
      <c r="I221" s="17">
        <f t="shared" si="52"/>
        <v>0</v>
      </c>
      <c r="J221" s="16"/>
      <c r="K221" s="16"/>
      <c r="L221" s="39" t="e">
        <f t="shared" si="53"/>
        <v>#DIV/0!</v>
      </c>
      <c r="M221" s="39" t="e">
        <f t="shared" si="49"/>
        <v>#DIV/0!</v>
      </c>
      <c r="N221" s="120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8"/>
        <v>#DIV/0!</v>
      </c>
      <c r="G222" s="16"/>
      <c r="H222" s="17" t="e">
        <f t="shared" si="51"/>
        <v>#DIV/0!</v>
      </c>
      <c r="I222" s="17">
        <f t="shared" si="52"/>
        <v>0</v>
      </c>
      <c r="J222" s="16"/>
      <c r="K222" s="16"/>
      <c r="L222" s="39" t="e">
        <f t="shared" si="53"/>
        <v>#DIV/0!</v>
      </c>
      <c r="M222" s="39" t="e">
        <f t="shared" si="49"/>
        <v>#DIV/0!</v>
      </c>
      <c r="N222" s="120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8"/>
        <v>#DIV/0!</v>
      </c>
      <c r="G223" s="16"/>
      <c r="H223" s="17" t="e">
        <f t="shared" si="51"/>
        <v>#DIV/0!</v>
      </c>
      <c r="I223" s="17">
        <f t="shared" si="52"/>
        <v>0</v>
      </c>
      <c r="J223" s="16"/>
      <c r="K223" s="16"/>
      <c r="L223" s="39" t="e">
        <f t="shared" si="53"/>
        <v>#DIV/0!</v>
      </c>
      <c r="M223" s="39" t="e">
        <f t="shared" si="49"/>
        <v>#DIV/0!</v>
      </c>
      <c r="N223" s="120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48"/>
        <v>#DIV/0!</v>
      </c>
      <c r="G224" s="16"/>
      <c r="H224" s="17" t="e">
        <f t="shared" si="51"/>
        <v>#DIV/0!</v>
      </c>
      <c r="I224" s="17">
        <f t="shared" si="52"/>
        <v>0</v>
      </c>
      <c r="J224" s="16"/>
      <c r="K224" s="16"/>
      <c r="L224" s="39" t="e">
        <f t="shared" si="53"/>
        <v>#DIV/0!</v>
      </c>
      <c r="M224" s="39" t="e">
        <f t="shared" si="49"/>
        <v>#DIV/0!</v>
      </c>
      <c r="N224" s="120"/>
    </row>
    <row r="225" spans="1:14" ht="51" x14ac:dyDescent="0.25">
      <c r="A225" s="38" t="s">
        <v>112</v>
      </c>
      <c r="B225" s="45">
        <f>SUM(B227:B249)</f>
        <v>11898326.199999999</v>
      </c>
      <c r="C225" s="45">
        <f t="shared" ref="C225:K225" si="54">SUM(C227:C249)</f>
        <v>0</v>
      </c>
      <c r="D225" s="45">
        <f t="shared" si="54"/>
        <v>480153.59999999998</v>
      </c>
      <c r="E225" s="45">
        <f t="shared" si="54"/>
        <v>480153.59999999998</v>
      </c>
      <c r="F225" s="45">
        <f t="shared" si="48"/>
        <v>0</v>
      </c>
      <c r="G225" s="45">
        <f t="shared" si="54"/>
        <v>0</v>
      </c>
      <c r="H225" s="45">
        <f t="shared" si="54"/>
        <v>0</v>
      </c>
      <c r="I225" s="45">
        <f t="shared" si="52"/>
        <v>0</v>
      </c>
      <c r="J225" s="45">
        <f t="shared" si="54"/>
        <v>0</v>
      </c>
      <c r="K225" s="45">
        <f t="shared" si="54"/>
        <v>0</v>
      </c>
      <c r="L225" s="45">
        <f t="shared" si="53"/>
        <v>0</v>
      </c>
      <c r="M225" s="45">
        <f t="shared" si="49"/>
        <v>480153.59999999998</v>
      </c>
      <c r="N225" s="127"/>
    </row>
    <row r="226" spans="1:14" ht="15" x14ac:dyDescent="0.25">
      <c r="A226" s="33" t="s">
        <v>204</v>
      </c>
      <c r="B226" s="16"/>
      <c r="C226" s="16"/>
      <c r="D226" s="12"/>
      <c r="E226" s="35"/>
      <c r="F226" s="16">
        <f t="shared" si="48"/>
        <v>0</v>
      </c>
      <c r="G226" s="16"/>
      <c r="H226" s="17"/>
      <c r="I226" s="17">
        <f t="shared" si="52"/>
        <v>0</v>
      </c>
      <c r="J226" s="17"/>
      <c r="K226" s="17"/>
      <c r="L226" s="35">
        <f t="shared" si="53"/>
        <v>0</v>
      </c>
      <c r="M226" s="35">
        <f t="shared" si="49"/>
        <v>0</v>
      </c>
      <c r="N226" s="125"/>
    </row>
    <row r="227" spans="1:14" ht="17.25" customHeight="1" x14ac:dyDescent="0.25">
      <c r="A227" s="54" t="s">
        <v>238</v>
      </c>
      <c r="B227" s="16">
        <v>5513091</v>
      </c>
      <c r="C227" s="16"/>
      <c r="D227" s="16"/>
      <c r="E227" s="16"/>
      <c r="F227" s="16">
        <f t="shared" si="48"/>
        <v>0</v>
      </c>
      <c r="G227" s="16"/>
      <c r="H227" s="17"/>
      <c r="I227" s="17">
        <f t="shared" si="52"/>
        <v>0</v>
      </c>
      <c r="J227" s="16"/>
      <c r="K227" s="16"/>
      <c r="L227" s="35">
        <f t="shared" si="53"/>
        <v>0</v>
      </c>
      <c r="M227" s="35">
        <f t="shared" si="49"/>
        <v>0</v>
      </c>
      <c r="N227" s="120"/>
    </row>
    <row r="228" spans="1:14" ht="47.25" customHeight="1" x14ac:dyDescent="0.25">
      <c r="A228" s="54" t="s">
        <v>239</v>
      </c>
      <c r="B228" s="16">
        <v>6385235.2000000002</v>
      </c>
      <c r="C228" s="16"/>
      <c r="D228" s="16">
        <v>480153.59999999998</v>
      </c>
      <c r="E228" s="16">
        <v>480153.59999999998</v>
      </c>
      <c r="F228" s="16">
        <f t="shared" si="48"/>
        <v>0</v>
      </c>
      <c r="G228" s="16"/>
      <c r="H228" s="17"/>
      <c r="I228" s="17">
        <f t="shared" si="52"/>
        <v>0</v>
      </c>
      <c r="J228" s="16"/>
      <c r="K228" s="16"/>
      <c r="L228" s="35">
        <f t="shared" si="53"/>
        <v>0</v>
      </c>
      <c r="M228" s="35">
        <f t="shared" si="49"/>
        <v>480153.59999999998</v>
      </c>
      <c r="N228" s="180"/>
    </row>
    <row r="229" spans="1:14" s="4" customFormat="1" ht="15" x14ac:dyDescent="0.25">
      <c r="A229" s="54"/>
      <c r="B229" s="16"/>
      <c r="C229" s="16"/>
      <c r="D229" s="16"/>
      <c r="E229" s="16"/>
      <c r="F229" s="16">
        <f t="shared" si="48"/>
        <v>0</v>
      </c>
      <c r="G229" s="16"/>
      <c r="H229" s="17"/>
      <c r="I229" s="17">
        <f t="shared" si="52"/>
        <v>0</v>
      </c>
      <c r="J229" s="16"/>
      <c r="K229" s="16"/>
      <c r="L229" s="35">
        <f t="shared" si="53"/>
        <v>0</v>
      </c>
      <c r="M229" s="35">
        <f t="shared" si="49"/>
        <v>0</v>
      </c>
      <c r="N229" s="120"/>
    </row>
    <row r="230" spans="1:14" s="4" customFormat="1" ht="1.5" hidden="1" customHeight="1" x14ac:dyDescent="0.25">
      <c r="A230" s="54"/>
      <c r="B230" s="16"/>
      <c r="C230" s="16"/>
      <c r="D230" s="16"/>
      <c r="E230" s="16"/>
      <c r="F230" s="16">
        <f t="shared" si="48"/>
        <v>0</v>
      </c>
      <c r="G230" s="16"/>
      <c r="H230" s="17"/>
      <c r="I230" s="17">
        <f t="shared" si="52"/>
        <v>0</v>
      </c>
      <c r="J230" s="16"/>
      <c r="K230" s="16"/>
      <c r="L230" s="35">
        <f t="shared" si="53"/>
        <v>0</v>
      </c>
      <c r="M230" s="35">
        <f t="shared" si="49"/>
        <v>0</v>
      </c>
      <c r="N230" s="120"/>
    </row>
    <row r="231" spans="1:14" s="4" customFormat="1" ht="15" hidden="1" x14ac:dyDescent="0.25">
      <c r="A231" s="54"/>
      <c r="B231" s="16"/>
      <c r="C231" s="16"/>
      <c r="D231" s="16"/>
      <c r="E231" s="16"/>
      <c r="F231" s="16">
        <f t="shared" si="48"/>
        <v>0</v>
      </c>
      <c r="G231" s="16"/>
      <c r="H231" s="17"/>
      <c r="I231" s="17">
        <f t="shared" si="52"/>
        <v>0</v>
      </c>
      <c r="J231" s="16"/>
      <c r="K231" s="16"/>
      <c r="L231" s="35">
        <f t="shared" si="53"/>
        <v>0</v>
      </c>
      <c r="M231" s="35">
        <f t="shared" si="49"/>
        <v>0</v>
      </c>
      <c r="N231" s="120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48"/>
        <v>0</v>
      </c>
      <c r="G232" s="16"/>
      <c r="H232" s="17"/>
      <c r="I232" s="17">
        <f t="shared" si="52"/>
        <v>0</v>
      </c>
      <c r="J232" s="16"/>
      <c r="K232" s="16"/>
      <c r="L232" s="35">
        <f t="shared" si="53"/>
        <v>0</v>
      </c>
      <c r="M232" s="35">
        <f t="shared" si="49"/>
        <v>0</v>
      </c>
      <c r="N232" s="120"/>
    </row>
    <row r="233" spans="1:14" s="4" customFormat="1" ht="0.75" hidden="1" customHeight="1" x14ac:dyDescent="0.25">
      <c r="A233" s="54"/>
      <c r="B233" s="16"/>
      <c r="C233" s="16"/>
      <c r="D233" s="16"/>
      <c r="E233" s="16"/>
      <c r="F233" s="16">
        <f t="shared" si="48"/>
        <v>0</v>
      </c>
      <c r="G233" s="16"/>
      <c r="H233" s="17"/>
      <c r="I233" s="17">
        <f t="shared" si="52"/>
        <v>0</v>
      </c>
      <c r="J233" s="16"/>
      <c r="K233" s="16"/>
      <c r="L233" s="35">
        <f t="shared" si="53"/>
        <v>0</v>
      </c>
      <c r="M233" s="35">
        <f t="shared" si="49"/>
        <v>0</v>
      </c>
      <c r="N233" s="120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8"/>
        <v>0</v>
      </c>
      <c r="G234" s="16"/>
      <c r="H234" s="17"/>
      <c r="I234" s="17">
        <f t="shared" si="52"/>
        <v>0</v>
      </c>
      <c r="J234" s="16"/>
      <c r="K234" s="16"/>
      <c r="L234" s="35">
        <f t="shared" si="53"/>
        <v>0</v>
      </c>
      <c r="M234" s="35">
        <f t="shared" si="49"/>
        <v>0</v>
      </c>
      <c r="N234" s="120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8"/>
        <v>0</v>
      </c>
      <c r="G235" s="16"/>
      <c r="H235" s="17"/>
      <c r="I235" s="17">
        <f t="shared" si="52"/>
        <v>0</v>
      </c>
      <c r="J235" s="16"/>
      <c r="K235" s="16"/>
      <c r="L235" s="35">
        <f t="shared" si="53"/>
        <v>0</v>
      </c>
      <c r="M235" s="35">
        <f t="shared" si="49"/>
        <v>0</v>
      </c>
      <c r="N235" s="120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8"/>
        <v>0</v>
      </c>
      <c r="G236" s="16"/>
      <c r="H236" s="17"/>
      <c r="I236" s="17">
        <f t="shared" si="52"/>
        <v>0</v>
      </c>
      <c r="J236" s="16"/>
      <c r="K236" s="16"/>
      <c r="L236" s="35">
        <f t="shared" si="53"/>
        <v>0</v>
      </c>
      <c r="M236" s="35">
        <f t="shared" si="49"/>
        <v>0</v>
      </c>
      <c r="N236" s="120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8"/>
        <v>0</v>
      </c>
      <c r="G237" s="16"/>
      <c r="H237" s="17"/>
      <c r="I237" s="17">
        <f t="shared" si="52"/>
        <v>0</v>
      </c>
      <c r="J237" s="16"/>
      <c r="K237" s="16"/>
      <c r="L237" s="35">
        <f t="shared" si="53"/>
        <v>0</v>
      </c>
      <c r="M237" s="35">
        <f t="shared" si="49"/>
        <v>0</v>
      </c>
      <c r="N237" s="120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8"/>
        <v>0</v>
      </c>
      <c r="G238" s="16"/>
      <c r="H238" s="17"/>
      <c r="I238" s="17">
        <f t="shared" si="52"/>
        <v>0</v>
      </c>
      <c r="J238" s="16"/>
      <c r="K238" s="16"/>
      <c r="L238" s="35">
        <f t="shared" si="53"/>
        <v>0</v>
      </c>
      <c r="M238" s="35">
        <f t="shared" si="49"/>
        <v>0</v>
      </c>
      <c r="N238" s="120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8"/>
        <v>0</v>
      </c>
      <c r="G239" s="16"/>
      <c r="H239" s="17"/>
      <c r="I239" s="17">
        <f t="shared" si="52"/>
        <v>0</v>
      </c>
      <c r="J239" s="16"/>
      <c r="K239" s="16"/>
      <c r="L239" s="35">
        <f t="shared" si="53"/>
        <v>0</v>
      </c>
      <c r="M239" s="35">
        <f t="shared" si="49"/>
        <v>0</v>
      </c>
      <c r="N239" s="120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8"/>
        <v>0</v>
      </c>
      <c r="G240" s="16"/>
      <c r="H240" s="17"/>
      <c r="I240" s="17">
        <f t="shared" si="52"/>
        <v>0</v>
      </c>
      <c r="J240" s="16"/>
      <c r="K240" s="16"/>
      <c r="L240" s="35">
        <f t="shared" si="53"/>
        <v>0</v>
      </c>
      <c r="M240" s="35">
        <f t="shared" si="49"/>
        <v>0</v>
      </c>
      <c r="N240" s="120"/>
    </row>
    <row r="241" spans="1:14" s="4" customFormat="1" ht="15" hidden="1" customHeight="1" x14ac:dyDescent="0.25">
      <c r="A241" s="54"/>
      <c r="B241" s="16"/>
      <c r="C241" s="16"/>
      <c r="D241" s="16"/>
      <c r="E241" s="16"/>
      <c r="F241" s="16">
        <f t="shared" si="48"/>
        <v>0</v>
      </c>
      <c r="G241" s="16"/>
      <c r="H241" s="17"/>
      <c r="I241" s="17">
        <f t="shared" si="52"/>
        <v>0</v>
      </c>
      <c r="J241" s="16"/>
      <c r="K241" s="16"/>
      <c r="L241" s="35">
        <f t="shared" si="53"/>
        <v>0</v>
      </c>
      <c r="M241" s="35">
        <f t="shared" si="49"/>
        <v>0</v>
      </c>
      <c r="N241" s="120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48"/>
        <v>0</v>
      </c>
      <c r="G242" s="16"/>
      <c r="H242" s="17"/>
      <c r="I242" s="17">
        <f t="shared" si="52"/>
        <v>0</v>
      </c>
      <c r="J242" s="16"/>
      <c r="K242" s="16"/>
      <c r="L242" s="35">
        <f t="shared" si="53"/>
        <v>0</v>
      </c>
      <c r="M242" s="35">
        <f t="shared" si="49"/>
        <v>0</v>
      </c>
      <c r="N242" s="120"/>
    </row>
    <row r="243" spans="1:14" s="4" customFormat="1" ht="11.25" hidden="1" customHeight="1" x14ac:dyDescent="0.25">
      <c r="A243" s="54"/>
      <c r="B243" s="16"/>
      <c r="C243" s="16"/>
      <c r="D243" s="16"/>
      <c r="E243" s="16"/>
      <c r="F243" s="16">
        <f t="shared" si="48"/>
        <v>0</v>
      </c>
      <c r="G243" s="16"/>
      <c r="H243" s="17"/>
      <c r="I243" s="17">
        <f t="shared" si="52"/>
        <v>0</v>
      </c>
      <c r="J243" s="16"/>
      <c r="K243" s="16"/>
      <c r="L243" s="35">
        <f t="shared" si="53"/>
        <v>0</v>
      </c>
      <c r="M243" s="35">
        <f t="shared" si="49"/>
        <v>0</v>
      </c>
      <c r="N243" s="120"/>
    </row>
    <row r="244" spans="1:14" s="4" customFormat="1" ht="9.75" hidden="1" customHeight="1" x14ac:dyDescent="0.25">
      <c r="A244" s="54"/>
      <c r="B244" s="16"/>
      <c r="C244" s="16"/>
      <c r="D244" s="16"/>
      <c r="E244" s="16"/>
      <c r="F244" s="16">
        <f t="shared" si="48"/>
        <v>0</v>
      </c>
      <c r="G244" s="16"/>
      <c r="H244" s="17"/>
      <c r="I244" s="17">
        <f t="shared" si="52"/>
        <v>0</v>
      </c>
      <c r="J244" s="16"/>
      <c r="K244" s="16"/>
      <c r="L244" s="35">
        <f t="shared" si="53"/>
        <v>0</v>
      </c>
      <c r="M244" s="35">
        <f t="shared" si="49"/>
        <v>0</v>
      </c>
      <c r="N244" s="120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8"/>
        <v>0</v>
      </c>
      <c r="G245" s="16"/>
      <c r="H245" s="17"/>
      <c r="I245" s="17">
        <f t="shared" si="52"/>
        <v>0</v>
      </c>
      <c r="J245" s="16"/>
      <c r="K245" s="16"/>
      <c r="L245" s="35">
        <f t="shared" si="53"/>
        <v>0</v>
      </c>
      <c r="M245" s="35">
        <f t="shared" si="49"/>
        <v>0</v>
      </c>
      <c r="N245" s="120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48"/>
        <v>0</v>
      </c>
      <c r="G246" s="16"/>
      <c r="H246" s="17"/>
      <c r="I246" s="17">
        <f t="shared" si="52"/>
        <v>0</v>
      </c>
      <c r="J246" s="16"/>
      <c r="K246" s="16"/>
      <c r="L246" s="35">
        <f t="shared" si="53"/>
        <v>0</v>
      </c>
      <c r="M246" s="35">
        <f t="shared" si="49"/>
        <v>0</v>
      </c>
      <c r="N246" s="120"/>
    </row>
    <row r="247" spans="1:14" s="4" customFormat="1" ht="15" hidden="1" x14ac:dyDescent="0.25">
      <c r="A247" s="30"/>
      <c r="B247" s="16"/>
      <c r="C247" s="16"/>
      <c r="D247" s="16"/>
      <c r="E247" s="16"/>
      <c r="F247" s="16">
        <f t="shared" si="48"/>
        <v>0</v>
      </c>
      <c r="G247" s="16"/>
      <c r="H247" s="17"/>
      <c r="I247" s="17">
        <f t="shared" si="52"/>
        <v>0</v>
      </c>
      <c r="J247" s="16"/>
      <c r="K247" s="16"/>
      <c r="L247" s="35">
        <f t="shared" si="53"/>
        <v>0</v>
      </c>
      <c r="M247" s="35">
        <f t="shared" si="49"/>
        <v>0</v>
      </c>
      <c r="N247" s="120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48"/>
        <v>0</v>
      </c>
      <c r="G248" s="16"/>
      <c r="H248" s="17"/>
      <c r="I248" s="17">
        <f t="shared" si="52"/>
        <v>0</v>
      </c>
      <c r="J248" s="16"/>
      <c r="K248" s="16"/>
      <c r="L248" s="35">
        <f t="shared" si="53"/>
        <v>0</v>
      </c>
      <c r="M248" s="35">
        <f t="shared" si="49"/>
        <v>0</v>
      </c>
      <c r="N248" s="120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48"/>
        <v>0</v>
      </c>
      <c r="G249" s="16"/>
      <c r="H249" s="17"/>
      <c r="I249" s="17">
        <f t="shared" si="52"/>
        <v>0</v>
      </c>
      <c r="J249" s="16"/>
      <c r="K249" s="16"/>
      <c r="L249" s="35">
        <f t="shared" si="53"/>
        <v>0</v>
      </c>
      <c r="M249" s="35">
        <f t="shared" si="49"/>
        <v>0</v>
      </c>
      <c r="N249" s="120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8"/>
        <v>0</v>
      </c>
      <c r="G250" s="16"/>
      <c r="H250" s="17"/>
      <c r="I250" s="17">
        <f t="shared" si="52"/>
        <v>0</v>
      </c>
      <c r="J250" s="16"/>
      <c r="K250" s="16"/>
      <c r="L250" s="35">
        <f t="shared" si="53"/>
        <v>0</v>
      </c>
      <c r="M250" s="35">
        <f t="shared" si="49"/>
        <v>0</v>
      </c>
      <c r="N250" s="120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8"/>
        <v>0</v>
      </c>
      <c r="G251" s="16"/>
      <c r="H251" s="17"/>
      <c r="I251" s="17">
        <f t="shared" si="52"/>
        <v>0</v>
      </c>
      <c r="J251" s="16"/>
      <c r="K251" s="16"/>
      <c r="L251" s="35">
        <f t="shared" si="53"/>
        <v>0</v>
      </c>
      <c r="M251" s="35">
        <f t="shared" si="49"/>
        <v>0</v>
      </c>
      <c r="N251" s="120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8"/>
        <v>0</v>
      </c>
      <c r="G252" s="16"/>
      <c r="H252" s="17"/>
      <c r="I252" s="17">
        <f t="shared" si="52"/>
        <v>0</v>
      </c>
      <c r="J252" s="16"/>
      <c r="K252" s="16"/>
      <c r="L252" s="35">
        <f t="shared" si="53"/>
        <v>0</v>
      </c>
      <c r="M252" s="35">
        <f t="shared" si="49"/>
        <v>0</v>
      </c>
      <c r="N252" s="120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48"/>
        <v>0</v>
      </c>
      <c r="G253" s="16"/>
      <c r="H253" s="17"/>
      <c r="I253" s="17">
        <f t="shared" si="52"/>
        <v>0</v>
      </c>
      <c r="J253" s="16"/>
      <c r="K253" s="16"/>
      <c r="L253" s="35">
        <f t="shared" si="53"/>
        <v>0</v>
      </c>
      <c r="M253" s="35">
        <f t="shared" si="49"/>
        <v>0</v>
      </c>
      <c r="N253" s="120"/>
    </row>
    <row r="254" spans="1:14" s="4" customFormat="1" ht="25.5" x14ac:dyDescent="0.25">
      <c r="A254" s="33" t="s">
        <v>48</v>
      </c>
      <c r="B254" s="35">
        <f t="shared" ref="B254:K254" si="55">SUM(B255:B269)</f>
        <v>11779342.939999999</v>
      </c>
      <c r="C254" s="35"/>
      <c r="D254" s="35"/>
      <c r="E254" s="35">
        <f t="shared" si="55"/>
        <v>0</v>
      </c>
      <c r="F254" s="35">
        <f t="shared" si="48"/>
        <v>0</v>
      </c>
      <c r="G254" s="35">
        <f t="shared" si="55"/>
        <v>0</v>
      </c>
      <c r="H254" s="35">
        <f t="shared" si="55"/>
        <v>0</v>
      </c>
      <c r="I254" s="35">
        <f t="shared" si="52"/>
        <v>0</v>
      </c>
      <c r="J254" s="35">
        <f t="shared" si="55"/>
        <v>0</v>
      </c>
      <c r="K254" s="35">
        <f t="shared" si="55"/>
        <v>0</v>
      </c>
      <c r="L254" s="35">
        <f t="shared" si="53"/>
        <v>0</v>
      </c>
      <c r="M254" s="35">
        <f t="shared" si="49"/>
        <v>0</v>
      </c>
      <c r="N254" s="125"/>
    </row>
    <row r="255" spans="1:14" s="4" customFormat="1" ht="38.25" x14ac:dyDescent="0.25">
      <c r="A255" s="54" t="s">
        <v>238</v>
      </c>
      <c r="B255" s="16">
        <v>5457960.0899999999</v>
      </c>
      <c r="C255" s="16"/>
      <c r="D255" s="16"/>
      <c r="E255" s="16"/>
      <c r="F255" s="16">
        <f t="shared" si="48"/>
        <v>0</v>
      </c>
      <c r="G255" s="16"/>
      <c r="H255" s="17"/>
      <c r="I255" s="17">
        <f t="shared" si="52"/>
        <v>0</v>
      </c>
      <c r="J255" s="16"/>
      <c r="K255" s="16"/>
      <c r="L255" s="16">
        <f t="shared" si="53"/>
        <v>0</v>
      </c>
      <c r="M255" s="16">
        <f t="shared" si="49"/>
        <v>0</v>
      </c>
      <c r="N255" s="120"/>
    </row>
    <row r="256" spans="1:14" s="4" customFormat="1" ht="31.5" customHeight="1" x14ac:dyDescent="0.25">
      <c r="A256" s="54" t="s">
        <v>239</v>
      </c>
      <c r="B256" s="16">
        <v>6321382.8499999996</v>
      </c>
      <c r="C256" s="16"/>
      <c r="D256" s="16"/>
      <c r="E256" s="16"/>
      <c r="F256" s="16">
        <f t="shared" si="48"/>
        <v>0</v>
      </c>
      <c r="G256" s="16"/>
      <c r="H256" s="17"/>
      <c r="I256" s="17">
        <f t="shared" si="52"/>
        <v>0</v>
      </c>
      <c r="J256" s="16"/>
      <c r="K256" s="16"/>
      <c r="L256" s="16">
        <f t="shared" si="53"/>
        <v>0</v>
      </c>
      <c r="M256" s="16">
        <f t="shared" si="49"/>
        <v>0</v>
      </c>
      <c r="N256" s="120"/>
    </row>
    <row r="257" spans="1:14" s="4" customFormat="1" ht="15" x14ac:dyDescent="0.25">
      <c r="A257" s="54"/>
      <c r="B257" s="16"/>
      <c r="C257" s="16"/>
      <c r="D257" s="16"/>
      <c r="E257" s="16"/>
      <c r="F257" s="16">
        <f t="shared" si="48"/>
        <v>0</v>
      </c>
      <c r="G257" s="16"/>
      <c r="H257" s="17"/>
      <c r="I257" s="17">
        <f t="shared" si="52"/>
        <v>0</v>
      </c>
      <c r="J257" s="16"/>
      <c r="K257" s="16"/>
      <c r="L257" s="16">
        <f t="shared" si="53"/>
        <v>0</v>
      </c>
      <c r="M257" s="16">
        <f t="shared" si="49"/>
        <v>0</v>
      </c>
      <c r="N257" s="120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ref="F258:F321" si="56">G258+H258</f>
        <v>0</v>
      </c>
      <c r="G258" s="16"/>
      <c r="H258" s="17"/>
      <c r="I258" s="17">
        <f t="shared" si="52"/>
        <v>0</v>
      </c>
      <c r="J258" s="16"/>
      <c r="K258" s="16"/>
      <c r="L258" s="16">
        <f t="shared" si="53"/>
        <v>0</v>
      </c>
      <c r="M258" s="16">
        <f t="shared" ref="M258:M321" si="57">D258+L258</f>
        <v>0</v>
      </c>
      <c r="N258" s="120"/>
    </row>
    <row r="259" spans="1:14" s="4" customFormat="1" ht="0.75" customHeight="1" x14ac:dyDescent="0.25">
      <c r="A259" s="54"/>
      <c r="B259" s="16"/>
      <c r="C259" s="16"/>
      <c r="D259" s="16"/>
      <c r="E259" s="16"/>
      <c r="F259" s="16">
        <f t="shared" si="56"/>
        <v>0</v>
      </c>
      <c r="G259" s="16"/>
      <c r="H259" s="17"/>
      <c r="I259" s="17">
        <f t="shared" si="52"/>
        <v>0</v>
      </c>
      <c r="J259" s="16"/>
      <c r="K259" s="16"/>
      <c r="L259" s="16">
        <f t="shared" si="53"/>
        <v>0</v>
      </c>
      <c r="M259" s="16">
        <f t="shared" si="57"/>
        <v>0</v>
      </c>
      <c r="N259" s="120"/>
    </row>
    <row r="260" spans="1:14" s="4" customFormat="1" ht="15" hidden="1" x14ac:dyDescent="0.25">
      <c r="A260" s="54"/>
      <c r="B260" s="16"/>
      <c r="C260" s="16"/>
      <c r="D260" s="16"/>
      <c r="E260" s="16"/>
      <c r="F260" s="16">
        <f t="shared" si="56"/>
        <v>0</v>
      </c>
      <c r="G260" s="16"/>
      <c r="H260" s="17"/>
      <c r="I260" s="17">
        <f t="shared" si="52"/>
        <v>0</v>
      </c>
      <c r="J260" s="16"/>
      <c r="K260" s="16"/>
      <c r="L260" s="16">
        <f t="shared" si="53"/>
        <v>0</v>
      </c>
      <c r="M260" s="16">
        <f t="shared" si="57"/>
        <v>0</v>
      </c>
      <c r="N260" s="120"/>
    </row>
    <row r="261" spans="1:14" s="4" customFormat="1" ht="13.5" hidden="1" customHeight="1" x14ac:dyDescent="0.25">
      <c r="A261" s="30"/>
      <c r="B261" s="16"/>
      <c r="C261" s="16"/>
      <c r="D261" s="16"/>
      <c r="E261" s="16"/>
      <c r="F261" s="16">
        <f t="shared" si="56"/>
        <v>0</v>
      </c>
      <c r="G261" s="16"/>
      <c r="H261" s="17"/>
      <c r="I261" s="17">
        <f t="shared" si="52"/>
        <v>0</v>
      </c>
      <c r="J261" s="16"/>
      <c r="K261" s="16"/>
      <c r="L261" s="16">
        <f t="shared" si="53"/>
        <v>0</v>
      </c>
      <c r="M261" s="16">
        <f t="shared" si="57"/>
        <v>0</v>
      </c>
      <c r="N261" s="120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6"/>
        <v>0</v>
      </c>
      <c r="G262" s="16"/>
      <c r="H262" s="17"/>
      <c r="I262" s="17">
        <f t="shared" si="52"/>
        <v>0</v>
      </c>
      <c r="J262" s="16"/>
      <c r="K262" s="16"/>
      <c r="L262" s="16">
        <f t="shared" si="53"/>
        <v>0</v>
      </c>
      <c r="M262" s="16">
        <f t="shared" si="57"/>
        <v>0</v>
      </c>
      <c r="N262" s="120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6"/>
        <v>0</v>
      </c>
      <c r="G263" s="16"/>
      <c r="H263" s="17"/>
      <c r="I263" s="17">
        <f t="shared" si="52"/>
        <v>0</v>
      </c>
      <c r="J263" s="16"/>
      <c r="K263" s="16"/>
      <c r="L263" s="16">
        <f t="shared" si="53"/>
        <v>0</v>
      </c>
      <c r="M263" s="16">
        <f t="shared" si="57"/>
        <v>0</v>
      </c>
      <c r="N263" s="120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6"/>
        <v>0</v>
      </c>
      <c r="G264" s="16"/>
      <c r="H264" s="17"/>
      <c r="I264" s="17">
        <f t="shared" si="52"/>
        <v>0</v>
      </c>
      <c r="J264" s="16"/>
      <c r="K264" s="16"/>
      <c r="L264" s="16">
        <f t="shared" si="53"/>
        <v>0</v>
      </c>
      <c r="M264" s="16">
        <f t="shared" si="57"/>
        <v>0</v>
      </c>
      <c r="N264" s="120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6"/>
        <v>0</v>
      </c>
      <c r="G265" s="16"/>
      <c r="H265" s="17"/>
      <c r="I265" s="17">
        <f t="shared" si="52"/>
        <v>0</v>
      </c>
      <c r="J265" s="16"/>
      <c r="K265" s="16"/>
      <c r="L265" s="16">
        <f t="shared" si="53"/>
        <v>0</v>
      </c>
      <c r="M265" s="16">
        <f t="shared" si="57"/>
        <v>0</v>
      </c>
      <c r="N265" s="120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6"/>
        <v>0</v>
      </c>
      <c r="G266" s="16"/>
      <c r="H266" s="17"/>
      <c r="I266" s="17">
        <f t="shared" si="52"/>
        <v>0</v>
      </c>
      <c r="J266" s="16"/>
      <c r="K266" s="16"/>
      <c r="L266" s="16">
        <f t="shared" si="53"/>
        <v>0</v>
      </c>
      <c r="M266" s="16">
        <f t="shared" si="57"/>
        <v>0</v>
      </c>
      <c r="N266" s="120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6"/>
        <v>0</v>
      </c>
      <c r="G267" s="16"/>
      <c r="H267" s="17"/>
      <c r="I267" s="17">
        <f t="shared" si="52"/>
        <v>0</v>
      </c>
      <c r="J267" s="16"/>
      <c r="K267" s="16"/>
      <c r="L267" s="16">
        <f t="shared" si="53"/>
        <v>0</v>
      </c>
      <c r="M267" s="16">
        <f t="shared" si="57"/>
        <v>0</v>
      </c>
      <c r="N267" s="120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6"/>
        <v>0</v>
      </c>
      <c r="G268" s="16"/>
      <c r="H268" s="17"/>
      <c r="I268" s="17">
        <f t="shared" si="52"/>
        <v>0</v>
      </c>
      <c r="J268" s="16"/>
      <c r="K268" s="16"/>
      <c r="L268" s="16">
        <f t="shared" si="53"/>
        <v>0</v>
      </c>
      <c r="M268" s="16">
        <f t="shared" si="57"/>
        <v>0</v>
      </c>
      <c r="N268" s="120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6"/>
        <v>0</v>
      </c>
      <c r="G269" s="16"/>
      <c r="H269" s="17"/>
      <c r="I269" s="17">
        <f t="shared" si="52"/>
        <v>0</v>
      </c>
      <c r="J269" s="16"/>
      <c r="K269" s="16"/>
      <c r="L269" s="16">
        <f t="shared" si="53"/>
        <v>0</v>
      </c>
      <c r="M269" s="16">
        <f t="shared" si="57"/>
        <v>0</v>
      </c>
      <c r="N269" s="120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6"/>
        <v>0</v>
      </c>
      <c r="G270" s="16"/>
      <c r="H270" s="17"/>
      <c r="I270" s="17">
        <f t="shared" si="52"/>
        <v>0</v>
      </c>
      <c r="J270" s="16"/>
      <c r="K270" s="16"/>
      <c r="L270" s="16">
        <f t="shared" si="53"/>
        <v>0</v>
      </c>
      <c r="M270" s="16">
        <f t="shared" si="57"/>
        <v>0</v>
      </c>
      <c r="N270" s="120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6"/>
        <v>0</v>
      </c>
      <c r="G271" s="16"/>
      <c r="H271" s="17"/>
      <c r="I271" s="17">
        <f t="shared" si="52"/>
        <v>0</v>
      </c>
      <c r="J271" s="16"/>
      <c r="K271" s="16"/>
      <c r="L271" s="16">
        <f t="shared" si="53"/>
        <v>0</v>
      </c>
      <c r="M271" s="16">
        <f t="shared" si="57"/>
        <v>0</v>
      </c>
      <c r="N271" s="120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56"/>
        <v>0</v>
      </c>
      <c r="G272" s="16"/>
      <c r="H272" s="17"/>
      <c r="I272" s="17">
        <f t="shared" si="52"/>
        <v>0</v>
      </c>
      <c r="J272" s="16"/>
      <c r="K272" s="16"/>
      <c r="L272" s="16">
        <f t="shared" si="53"/>
        <v>0</v>
      </c>
      <c r="M272" s="16">
        <f t="shared" si="57"/>
        <v>0</v>
      </c>
      <c r="N272" s="120"/>
    </row>
    <row r="273" spans="1:501" s="4" customFormat="1" ht="38.25" x14ac:dyDescent="0.25">
      <c r="A273" s="30" t="s">
        <v>113</v>
      </c>
      <c r="B273" s="16"/>
      <c r="C273" s="16"/>
      <c r="D273" s="16"/>
      <c r="E273" s="16"/>
      <c r="F273" s="16">
        <f t="shared" si="56"/>
        <v>0</v>
      </c>
      <c r="G273" s="16"/>
      <c r="H273" s="17"/>
      <c r="I273" s="17">
        <f t="shared" si="52"/>
        <v>0</v>
      </c>
      <c r="J273" s="16"/>
      <c r="K273" s="16"/>
      <c r="L273" s="16">
        <f t="shared" si="53"/>
        <v>0</v>
      </c>
      <c r="M273" s="16">
        <f t="shared" si="57"/>
        <v>0</v>
      </c>
      <c r="N273" s="120"/>
    </row>
    <row r="274" spans="1:501" s="4" customFormat="1" ht="25.5" x14ac:dyDescent="0.25">
      <c r="A274" s="33" t="s">
        <v>48</v>
      </c>
      <c r="B274" s="16"/>
      <c r="C274" s="16"/>
      <c r="D274" s="16"/>
      <c r="E274" s="16"/>
      <c r="F274" s="16">
        <f t="shared" si="56"/>
        <v>0</v>
      </c>
      <c r="G274" s="16"/>
      <c r="H274" s="17"/>
      <c r="I274" s="17">
        <f t="shared" si="52"/>
        <v>0</v>
      </c>
      <c r="J274" s="16"/>
      <c r="K274" s="16"/>
      <c r="L274" s="16">
        <f t="shared" si="53"/>
        <v>0</v>
      </c>
      <c r="M274" s="16">
        <f t="shared" si="57"/>
        <v>0</v>
      </c>
      <c r="N274" s="120"/>
    </row>
    <row r="275" spans="1:501" s="4" customFormat="1" ht="51" x14ac:dyDescent="0.25">
      <c r="A275" s="30" t="s">
        <v>114</v>
      </c>
      <c r="B275" s="16"/>
      <c r="C275" s="16"/>
      <c r="D275" s="16"/>
      <c r="E275" s="16"/>
      <c r="F275" s="16">
        <f t="shared" si="56"/>
        <v>0</v>
      </c>
      <c r="G275" s="16"/>
      <c r="H275" s="17"/>
      <c r="I275" s="17">
        <f t="shared" si="52"/>
        <v>0</v>
      </c>
      <c r="J275" s="16"/>
      <c r="K275" s="16"/>
      <c r="L275" s="16">
        <f t="shared" si="53"/>
        <v>0</v>
      </c>
      <c r="M275" s="16">
        <f t="shared" si="57"/>
        <v>0</v>
      </c>
      <c r="N275" s="120"/>
    </row>
    <row r="276" spans="1:501" s="4" customFormat="1" ht="25.5" x14ac:dyDescent="0.25">
      <c r="A276" s="33" t="s">
        <v>48</v>
      </c>
      <c r="B276" s="16"/>
      <c r="C276" s="16"/>
      <c r="D276" s="16"/>
      <c r="E276" s="16"/>
      <c r="F276" s="16">
        <f t="shared" si="56"/>
        <v>0</v>
      </c>
      <c r="G276" s="16"/>
      <c r="H276" s="17"/>
      <c r="I276" s="17">
        <f t="shared" si="52"/>
        <v>0</v>
      </c>
      <c r="J276" s="16"/>
      <c r="K276" s="16"/>
      <c r="L276" s="16">
        <f t="shared" si="53"/>
        <v>0</v>
      </c>
      <c r="M276" s="16">
        <f t="shared" si="57"/>
        <v>0</v>
      </c>
      <c r="N276" s="120"/>
    </row>
    <row r="277" spans="1:501" s="4" customFormat="1" ht="63.75" customHeight="1" x14ac:dyDescent="0.25">
      <c r="A277" s="30" t="s">
        <v>115</v>
      </c>
      <c r="B277" s="16"/>
      <c r="C277" s="16"/>
      <c r="D277" s="16"/>
      <c r="E277" s="16"/>
      <c r="F277" s="16">
        <f t="shared" si="56"/>
        <v>0</v>
      </c>
      <c r="G277" s="16"/>
      <c r="H277" s="17"/>
      <c r="I277" s="17">
        <f t="shared" si="52"/>
        <v>0</v>
      </c>
      <c r="J277" s="16"/>
      <c r="K277" s="16"/>
      <c r="L277" s="16">
        <f t="shared" si="53"/>
        <v>0</v>
      </c>
      <c r="M277" s="16">
        <f t="shared" si="57"/>
        <v>0</v>
      </c>
      <c r="N277" s="120"/>
    </row>
    <row r="278" spans="1:501" s="4" customFormat="1" ht="25.5" x14ac:dyDescent="0.25">
      <c r="A278" s="33" t="s">
        <v>48</v>
      </c>
      <c r="B278" s="16"/>
      <c r="C278" s="16"/>
      <c r="D278" s="16"/>
      <c r="E278" s="16"/>
      <c r="F278" s="16">
        <f t="shared" si="56"/>
        <v>0</v>
      </c>
      <c r="G278" s="16"/>
      <c r="H278" s="17"/>
      <c r="I278" s="17">
        <f t="shared" si="52"/>
        <v>0</v>
      </c>
      <c r="J278" s="16"/>
      <c r="K278" s="16"/>
      <c r="L278" s="16">
        <f t="shared" si="53"/>
        <v>0</v>
      </c>
      <c r="M278" s="16">
        <f t="shared" si="57"/>
        <v>0</v>
      </c>
      <c r="N278" s="120"/>
    </row>
    <row r="279" spans="1:501" ht="25.5" x14ac:dyDescent="0.25">
      <c r="A279" s="30" t="s">
        <v>116</v>
      </c>
      <c r="B279" s="34">
        <v>295000</v>
      </c>
      <c r="C279" s="34">
        <v>307000</v>
      </c>
      <c r="D279" s="34">
        <v>307000</v>
      </c>
      <c r="E279" s="34">
        <v>230247</v>
      </c>
      <c r="F279" s="34">
        <f t="shared" si="56"/>
        <v>0</v>
      </c>
      <c r="G279" s="34"/>
      <c r="H279" s="17"/>
      <c r="I279" s="17">
        <f t="shared" si="52"/>
        <v>0</v>
      </c>
      <c r="J279" s="34"/>
      <c r="K279" s="34"/>
      <c r="L279" s="34">
        <f t="shared" si="53"/>
        <v>0</v>
      </c>
      <c r="M279" s="34">
        <f t="shared" si="57"/>
        <v>307000</v>
      </c>
      <c r="N279" s="120"/>
    </row>
    <row r="280" spans="1:501" ht="25.5" x14ac:dyDescent="0.25">
      <c r="A280" s="33" t="s">
        <v>48</v>
      </c>
      <c r="B280" s="34">
        <v>295000</v>
      </c>
      <c r="C280" s="34">
        <v>307000</v>
      </c>
      <c r="D280" s="34">
        <v>307000</v>
      </c>
      <c r="E280" s="20">
        <v>230247</v>
      </c>
      <c r="F280" s="34">
        <f t="shared" si="56"/>
        <v>0</v>
      </c>
      <c r="G280" s="34"/>
      <c r="H280" s="17"/>
      <c r="I280" s="17">
        <f t="shared" si="52"/>
        <v>0</v>
      </c>
      <c r="J280" s="34"/>
      <c r="K280" s="34"/>
      <c r="L280" s="34">
        <f t="shared" si="53"/>
        <v>0</v>
      </c>
      <c r="M280" s="34">
        <f t="shared" si="57"/>
        <v>307000</v>
      </c>
      <c r="N280" s="120"/>
    </row>
    <row r="281" spans="1:501" s="40" customFormat="1" ht="15" x14ac:dyDescent="0.25">
      <c r="A281" s="30" t="s">
        <v>117</v>
      </c>
      <c r="B281" s="16">
        <v>6080691</v>
      </c>
      <c r="C281" s="16">
        <v>4000000</v>
      </c>
      <c r="D281" s="16">
        <v>4000000</v>
      </c>
      <c r="E281" s="16">
        <v>2222000</v>
      </c>
      <c r="F281" s="16">
        <f t="shared" si="56"/>
        <v>0</v>
      </c>
      <c r="G281" s="16"/>
      <c r="H281" s="17"/>
      <c r="I281" s="17">
        <f t="shared" si="52"/>
        <v>0</v>
      </c>
      <c r="J281" s="16"/>
      <c r="K281" s="16"/>
      <c r="L281" s="16">
        <f t="shared" si="53"/>
        <v>0</v>
      </c>
      <c r="M281" s="16">
        <f t="shared" si="57"/>
        <v>4000000</v>
      </c>
      <c r="N281" s="120"/>
    </row>
    <row r="282" spans="1:501" s="40" customFormat="1" ht="25.5" x14ac:dyDescent="0.25">
      <c r="A282" s="33" t="s">
        <v>48</v>
      </c>
      <c r="B282" s="16"/>
      <c r="C282" s="16"/>
      <c r="D282" s="16"/>
      <c r="E282" s="16"/>
      <c r="F282" s="16">
        <f t="shared" si="56"/>
        <v>0</v>
      </c>
      <c r="G282" s="16"/>
      <c r="H282" s="17"/>
      <c r="I282" s="17">
        <f t="shared" si="52"/>
        <v>0</v>
      </c>
      <c r="J282" s="16"/>
      <c r="K282" s="16"/>
      <c r="L282" s="16">
        <f t="shared" si="53"/>
        <v>0</v>
      </c>
      <c r="M282" s="16">
        <f t="shared" si="57"/>
        <v>0</v>
      </c>
      <c r="N282" s="120"/>
    </row>
    <row r="283" spans="1:501" s="40" customFormat="1" ht="63.75" x14ac:dyDescent="0.25">
      <c r="A283" s="30" t="s">
        <v>118</v>
      </c>
      <c r="B283" s="16"/>
      <c r="C283" s="16"/>
      <c r="D283" s="16"/>
      <c r="E283" s="16"/>
      <c r="F283" s="16">
        <f t="shared" si="56"/>
        <v>0</v>
      </c>
      <c r="G283" s="16"/>
      <c r="H283" s="17"/>
      <c r="I283" s="17">
        <f t="shared" si="52"/>
        <v>0</v>
      </c>
      <c r="J283" s="16"/>
      <c r="K283" s="16"/>
      <c r="L283" s="16">
        <f t="shared" si="53"/>
        <v>0</v>
      </c>
      <c r="M283" s="16">
        <f t="shared" si="57"/>
        <v>0</v>
      </c>
      <c r="N283" s="120"/>
    </row>
    <row r="284" spans="1:501" s="40" customFormat="1" ht="51" x14ac:dyDescent="0.25">
      <c r="A284" s="30" t="s">
        <v>119</v>
      </c>
      <c r="B284" s="16"/>
      <c r="C284" s="16"/>
      <c r="D284" s="16"/>
      <c r="E284" s="16"/>
      <c r="F284" s="16">
        <f t="shared" si="56"/>
        <v>0</v>
      </c>
      <c r="G284" s="16"/>
      <c r="H284" s="17"/>
      <c r="I284" s="17">
        <f t="shared" ref="I284:I347" si="58">J284+K284</f>
        <v>0</v>
      </c>
      <c r="J284" s="16"/>
      <c r="K284" s="16"/>
      <c r="L284" s="16">
        <f t="shared" ref="L284:L347" si="59">I284+F284</f>
        <v>0</v>
      </c>
      <c r="M284" s="16">
        <f t="shared" si="57"/>
        <v>0</v>
      </c>
      <c r="N284" s="120"/>
    </row>
    <row r="285" spans="1:501" s="40" customFormat="1" ht="87.75" customHeight="1" x14ac:dyDescent="0.25">
      <c r="A285" s="30" t="s">
        <v>120</v>
      </c>
      <c r="B285" s="34">
        <v>682215</v>
      </c>
      <c r="C285" s="34">
        <v>713425</v>
      </c>
      <c r="D285" s="34">
        <v>754818</v>
      </c>
      <c r="E285" s="34">
        <v>565963.5</v>
      </c>
      <c r="F285" s="34">
        <f t="shared" si="56"/>
        <v>0</v>
      </c>
      <c r="G285" s="34"/>
      <c r="H285" s="17"/>
      <c r="I285" s="17">
        <f t="shared" si="58"/>
        <v>0</v>
      </c>
      <c r="J285" s="34"/>
      <c r="K285" s="34"/>
      <c r="L285" s="34">
        <f t="shared" si="59"/>
        <v>0</v>
      </c>
      <c r="M285" s="34">
        <f t="shared" si="57"/>
        <v>754818</v>
      </c>
      <c r="N285" s="184"/>
    </row>
    <row r="286" spans="1:501" s="40" customFormat="1" ht="91.5" customHeight="1" x14ac:dyDescent="0.25">
      <c r="A286" s="33" t="s">
        <v>48</v>
      </c>
      <c r="B286" s="34">
        <v>682215</v>
      </c>
      <c r="C286" s="34">
        <v>713425</v>
      </c>
      <c r="D286" s="34">
        <v>754818</v>
      </c>
      <c r="E286" s="34">
        <v>565963.5</v>
      </c>
      <c r="F286" s="34">
        <f t="shared" si="56"/>
        <v>0</v>
      </c>
      <c r="G286" s="34"/>
      <c r="H286" s="17"/>
      <c r="I286" s="17">
        <f t="shared" si="58"/>
        <v>0</v>
      </c>
      <c r="J286" s="34"/>
      <c r="K286" s="34"/>
      <c r="L286" s="34">
        <f t="shared" si="59"/>
        <v>0</v>
      </c>
      <c r="M286" s="34">
        <f t="shared" si="57"/>
        <v>754818</v>
      </c>
      <c r="N286" s="184"/>
    </row>
    <row r="287" spans="1:501" s="41" customFormat="1" ht="31.5" customHeight="1" x14ac:dyDescent="0.25">
      <c r="A287" s="30" t="s">
        <v>121</v>
      </c>
      <c r="B287" s="34"/>
      <c r="C287" s="34"/>
      <c r="D287" s="34"/>
      <c r="E287" s="34"/>
      <c r="F287" s="34">
        <f t="shared" si="56"/>
        <v>0</v>
      </c>
      <c r="G287" s="34"/>
      <c r="H287" s="17"/>
      <c r="I287" s="17">
        <f t="shared" si="58"/>
        <v>0</v>
      </c>
      <c r="J287" s="34"/>
      <c r="K287" s="34"/>
      <c r="L287" s="34">
        <f t="shared" si="59"/>
        <v>0</v>
      </c>
      <c r="M287" s="34">
        <f t="shared" si="57"/>
        <v>0</v>
      </c>
      <c r="N287" s="12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30" customHeight="1" x14ac:dyDescent="0.25">
      <c r="A288" s="33" t="s">
        <v>48</v>
      </c>
      <c r="B288" s="16"/>
      <c r="C288" s="16"/>
      <c r="D288" s="20"/>
      <c r="E288" s="20"/>
      <c r="F288" s="16">
        <f t="shared" si="56"/>
        <v>0</v>
      </c>
      <c r="G288" s="16"/>
      <c r="H288" s="17"/>
      <c r="I288" s="17">
        <f t="shared" si="58"/>
        <v>0</v>
      </c>
      <c r="J288" s="16"/>
      <c r="K288" s="16"/>
      <c r="L288" s="16">
        <f t="shared" si="59"/>
        <v>0</v>
      </c>
      <c r="M288" s="16">
        <f t="shared" si="57"/>
        <v>0</v>
      </c>
      <c r="N288" s="12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97.5" customHeight="1" x14ac:dyDescent="0.25">
      <c r="A289" s="55" t="s">
        <v>122</v>
      </c>
      <c r="B289" s="56">
        <f>B291+B298+B305+B311</f>
        <v>96027808.460000008</v>
      </c>
      <c r="C289" s="56">
        <f t="shared" ref="C289:K289" si="60">C291+C298+C305+C311</f>
        <v>97010177.450000018</v>
      </c>
      <c r="D289" s="56">
        <f t="shared" si="60"/>
        <v>103564142.44</v>
      </c>
      <c r="E289" s="56">
        <f t="shared" si="60"/>
        <v>71237497.100000009</v>
      </c>
      <c r="F289" s="56">
        <f t="shared" si="56"/>
        <v>0</v>
      </c>
      <c r="G289" s="56">
        <f t="shared" si="60"/>
        <v>0</v>
      </c>
      <c r="H289" s="56">
        <f t="shared" si="60"/>
        <v>0</v>
      </c>
      <c r="I289" s="56">
        <f t="shared" si="58"/>
        <v>0</v>
      </c>
      <c r="J289" s="56">
        <f t="shared" si="60"/>
        <v>0</v>
      </c>
      <c r="K289" s="56">
        <f t="shared" si="60"/>
        <v>0</v>
      </c>
      <c r="L289" s="56">
        <f t="shared" si="59"/>
        <v>0</v>
      </c>
      <c r="M289" s="56">
        <f t="shared" si="57"/>
        <v>103564142.44</v>
      </c>
      <c r="N289" s="182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5" x14ac:dyDescent="0.25">
      <c r="A290" s="57" t="s">
        <v>123</v>
      </c>
      <c r="B290" s="16"/>
      <c r="C290" s="16"/>
      <c r="D290" s="16"/>
      <c r="E290" s="16"/>
      <c r="F290" s="16">
        <f t="shared" si="56"/>
        <v>0</v>
      </c>
      <c r="G290" s="16"/>
      <c r="H290" s="17"/>
      <c r="I290" s="17">
        <f t="shared" si="58"/>
        <v>0</v>
      </c>
      <c r="J290" s="16"/>
      <c r="K290" s="16"/>
      <c r="L290" s="16">
        <f t="shared" si="59"/>
        <v>0</v>
      </c>
      <c r="M290" s="16">
        <f t="shared" si="57"/>
        <v>0</v>
      </c>
      <c r="N290" s="12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0" customFormat="1" ht="49.5" customHeight="1" x14ac:dyDescent="0.25">
      <c r="A291" s="58" t="s">
        <v>124</v>
      </c>
      <c r="B291" s="59">
        <v>13614535.84</v>
      </c>
      <c r="C291" s="59">
        <v>14280567</v>
      </c>
      <c r="D291" s="59">
        <v>14700331</v>
      </c>
      <c r="E291" s="59">
        <v>10080911.65</v>
      </c>
      <c r="F291" s="59">
        <f t="shared" si="56"/>
        <v>0</v>
      </c>
      <c r="G291" s="59"/>
      <c r="H291" s="17"/>
      <c r="I291" s="17">
        <f t="shared" si="58"/>
        <v>0</v>
      </c>
      <c r="J291" s="59"/>
      <c r="K291" s="59"/>
      <c r="L291" s="59">
        <f t="shared" si="59"/>
        <v>0</v>
      </c>
      <c r="M291" s="59">
        <f t="shared" si="57"/>
        <v>14700331</v>
      </c>
      <c r="N291" s="181"/>
    </row>
    <row r="292" spans="1:501" s="40" customFormat="1" ht="15.75" customHeight="1" x14ac:dyDescent="0.25">
      <c r="A292" s="28" t="s">
        <v>125</v>
      </c>
      <c r="B292" s="60">
        <v>8478471.6899999995</v>
      </c>
      <c r="C292" s="60">
        <v>9248998</v>
      </c>
      <c r="D292" s="60">
        <v>9556218</v>
      </c>
      <c r="E292" s="60">
        <v>6582457.21</v>
      </c>
      <c r="F292" s="60">
        <f t="shared" si="56"/>
        <v>0</v>
      </c>
      <c r="G292" s="60"/>
      <c r="H292" s="154"/>
      <c r="I292" s="149">
        <f t="shared" si="58"/>
        <v>0</v>
      </c>
      <c r="J292" s="60"/>
      <c r="K292" s="60"/>
      <c r="L292" s="60">
        <f t="shared" si="59"/>
        <v>0</v>
      </c>
      <c r="M292" s="60">
        <f t="shared" si="57"/>
        <v>9556218</v>
      </c>
      <c r="N292" s="176"/>
    </row>
    <row r="293" spans="1:501" s="40" customFormat="1" ht="15" x14ac:dyDescent="0.25">
      <c r="A293" s="61" t="s">
        <v>126</v>
      </c>
      <c r="B293" s="61">
        <v>2518334.12</v>
      </c>
      <c r="C293" s="61">
        <v>2747897</v>
      </c>
      <c r="D293" s="61">
        <v>2840677</v>
      </c>
      <c r="E293" s="61">
        <v>1878889.03</v>
      </c>
      <c r="F293" s="61">
        <f t="shared" si="56"/>
        <v>0</v>
      </c>
      <c r="G293" s="61"/>
      <c r="H293" s="61"/>
      <c r="I293" s="61">
        <f t="shared" si="58"/>
        <v>0</v>
      </c>
      <c r="J293" s="61"/>
      <c r="K293" s="61"/>
      <c r="L293" s="61">
        <f t="shared" si="59"/>
        <v>0</v>
      </c>
      <c r="M293" s="61">
        <f t="shared" si="57"/>
        <v>2840677</v>
      </c>
      <c r="N293" s="176"/>
    </row>
    <row r="294" spans="1:501" s="4" customFormat="1" ht="15" x14ac:dyDescent="0.25">
      <c r="A294" s="62" t="s">
        <v>79</v>
      </c>
      <c r="B294" s="63">
        <v>1268658.81</v>
      </c>
      <c r="C294" s="63">
        <v>1189973</v>
      </c>
      <c r="D294" s="63">
        <v>1189973</v>
      </c>
      <c r="E294" s="63">
        <v>886160.93</v>
      </c>
      <c r="F294" s="63">
        <f t="shared" si="56"/>
        <v>0</v>
      </c>
      <c r="G294" s="63"/>
      <c r="H294" s="155"/>
      <c r="I294" s="153">
        <f t="shared" si="58"/>
        <v>0</v>
      </c>
      <c r="J294" s="63"/>
      <c r="K294" s="63"/>
      <c r="L294" s="63">
        <f t="shared" si="59"/>
        <v>0</v>
      </c>
      <c r="M294" s="63">
        <f t="shared" si="57"/>
        <v>1189973</v>
      </c>
      <c r="N294" s="176"/>
    </row>
    <row r="295" spans="1:501" s="4" customFormat="1" ht="15" x14ac:dyDescent="0.25">
      <c r="A295" s="64" t="s">
        <v>127</v>
      </c>
      <c r="B295" s="65">
        <v>588054.31000000006</v>
      </c>
      <c r="C295" s="65">
        <v>501715</v>
      </c>
      <c r="D295" s="65">
        <v>501715</v>
      </c>
      <c r="E295" s="65">
        <v>315893.87</v>
      </c>
      <c r="F295" s="65">
        <f t="shared" si="56"/>
        <v>0</v>
      </c>
      <c r="G295" s="65"/>
      <c r="H295" s="156"/>
      <c r="I295" s="157">
        <f t="shared" si="58"/>
        <v>0</v>
      </c>
      <c r="J295" s="65"/>
      <c r="K295" s="65"/>
      <c r="L295" s="65">
        <f t="shared" si="59"/>
        <v>0</v>
      </c>
      <c r="M295" s="65">
        <f t="shared" si="57"/>
        <v>501715</v>
      </c>
      <c r="N295" s="176"/>
    </row>
    <row r="296" spans="1:501" s="4" customFormat="1" ht="27.75" customHeight="1" x14ac:dyDescent="0.25">
      <c r="A296" s="66" t="s">
        <v>128</v>
      </c>
      <c r="B296" s="67">
        <v>233240.26</v>
      </c>
      <c r="C296" s="67">
        <v>174858</v>
      </c>
      <c r="D296" s="67">
        <v>174858</v>
      </c>
      <c r="E296" s="67">
        <v>173837.77</v>
      </c>
      <c r="F296" s="67">
        <f t="shared" si="56"/>
        <v>0</v>
      </c>
      <c r="G296" s="67"/>
      <c r="H296" s="158"/>
      <c r="I296" s="159">
        <f t="shared" si="58"/>
        <v>0</v>
      </c>
      <c r="J296" s="67"/>
      <c r="K296" s="67"/>
      <c r="L296" s="67">
        <f t="shared" si="59"/>
        <v>0</v>
      </c>
      <c r="M296" s="67">
        <f t="shared" si="57"/>
        <v>174858</v>
      </c>
      <c r="N296" s="176"/>
    </row>
    <row r="297" spans="1:501" s="4" customFormat="1" ht="57.75" customHeight="1" x14ac:dyDescent="0.25">
      <c r="A297" s="33" t="s">
        <v>48</v>
      </c>
      <c r="B297" s="16">
        <v>10967330</v>
      </c>
      <c r="C297" s="16">
        <v>12082778</v>
      </c>
      <c r="D297" s="16">
        <v>12482778</v>
      </c>
      <c r="E297" s="16">
        <v>8434066.2400000002</v>
      </c>
      <c r="F297" s="16">
        <f t="shared" si="56"/>
        <v>0</v>
      </c>
      <c r="G297" s="16"/>
      <c r="H297" s="17"/>
      <c r="I297" s="17">
        <f t="shared" si="58"/>
        <v>0</v>
      </c>
      <c r="J297" s="16"/>
      <c r="K297" s="16"/>
      <c r="L297" s="16">
        <f t="shared" si="59"/>
        <v>0</v>
      </c>
      <c r="M297" s="16">
        <f t="shared" si="57"/>
        <v>12482778</v>
      </c>
      <c r="N297" s="174"/>
    </row>
    <row r="298" spans="1:501" s="4" customFormat="1" ht="56.25" customHeight="1" x14ac:dyDescent="0.25">
      <c r="A298" s="58" t="s">
        <v>129</v>
      </c>
      <c r="B298" s="59">
        <v>60585485.219999999</v>
      </c>
      <c r="C298" s="59">
        <v>60319770.149999999</v>
      </c>
      <c r="D298" s="59">
        <v>64373870.039999999</v>
      </c>
      <c r="E298" s="59">
        <v>45335947.270000003</v>
      </c>
      <c r="F298" s="59">
        <f t="shared" si="56"/>
        <v>0</v>
      </c>
      <c r="G298" s="59"/>
      <c r="H298" s="17"/>
      <c r="I298" s="17">
        <f t="shared" si="58"/>
        <v>0</v>
      </c>
      <c r="J298" s="59"/>
      <c r="K298" s="59"/>
      <c r="L298" s="59">
        <f t="shared" si="59"/>
        <v>0</v>
      </c>
      <c r="M298" s="59">
        <f t="shared" si="57"/>
        <v>64373870.039999999</v>
      </c>
      <c r="N298" s="174"/>
    </row>
    <row r="299" spans="1:501" s="4" customFormat="1" ht="15" x14ac:dyDescent="0.25">
      <c r="A299" s="28" t="s">
        <v>125</v>
      </c>
      <c r="B299" s="60">
        <v>38700320.479999997</v>
      </c>
      <c r="C299" s="60">
        <v>40782204.5</v>
      </c>
      <c r="D299" s="60">
        <v>42646198.5</v>
      </c>
      <c r="E299" s="60">
        <v>30019826.460000001</v>
      </c>
      <c r="F299" s="60">
        <f t="shared" si="56"/>
        <v>0</v>
      </c>
      <c r="G299" s="60"/>
      <c r="H299" s="154"/>
      <c r="I299" s="149">
        <f t="shared" si="58"/>
        <v>0</v>
      </c>
      <c r="J299" s="60"/>
      <c r="K299" s="60"/>
      <c r="L299" s="60">
        <f t="shared" si="59"/>
        <v>0</v>
      </c>
      <c r="M299" s="60">
        <f t="shared" si="57"/>
        <v>42646198.5</v>
      </c>
      <c r="N299" s="176"/>
    </row>
    <row r="300" spans="1:501" s="40" customFormat="1" ht="15" x14ac:dyDescent="0.25">
      <c r="A300" s="61" t="s">
        <v>126</v>
      </c>
      <c r="B300" s="61">
        <v>11514506.57</v>
      </c>
      <c r="C300" s="61">
        <v>12152240</v>
      </c>
      <c r="D300" s="61">
        <v>12715166</v>
      </c>
      <c r="E300" s="61">
        <v>8578337.3800000008</v>
      </c>
      <c r="F300" s="61">
        <f t="shared" si="56"/>
        <v>0</v>
      </c>
      <c r="G300" s="61"/>
      <c r="H300" s="61"/>
      <c r="I300" s="61">
        <f t="shared" si="58"/>
        <v>0</v>
      </c>
      <c r="J300" s="61"/>
      <c r="K300" s="61"/>
      <c r="L300" s="61">
        <f t="shared" si="59"/>
        <v>0</v>
      </c>
      <c r="M300" s="61">
        <f t="shared" si="57"/>
        <v>12715166</v>
      </c>
      <c r="N300" s="176"/>
    </row>
    <row r="301" spans="1:501" s="4" customFormat="1" ht="28.5" customHeight="1" x14ac:dyDescent="0.25">
      <c r="A301" s="62" t="s">
        <v>79</v>
      </c>
      <c r="B301" s="63">
        <v>5079957.26</v>
      </c>
      <c r="C301" s="63">
        <v>4165000</v>
      </c>
      <c r="D301" s="63">
        <v>5708862</v>
      </c>
      <c r="E301" s="63">
        <v>3770804.02</v>
      </c>
      <c r="F301" s="63">
        <f t="shared" si="56"/>
        <v>0</v>
      </c>
      <c r="G301" s="63"/>
      <c r="H301" s="155"/>
      <c r="I301" s="153">
        <f t="shared" si="58"/>
        <v>0</v>
      </c>
      <c r="J301" s="63"/>
      <c r="K301" s="63"/>
      <c r="L301" s="63">
        <f t="shared" si="59"/>
        <v>0</v>
      </c>
      <c r="M301" s="63">
        <f t="shared" si="57"/>
        <v>5708862</v>
      </c>
      <c r="N301" s="176"/>
    </row>
    <row r="302" spans="1:501" s="4" customFormat="1" ht="15" x14ac:dyDescent="0.25">
      <c r="A302" s="64" t="s">
        <v>127</v>
      </c>
      <c r="B302" s="65">
        <v>565958.42000000004</v>
      </c>
      <c r="C302" s="65">
        <v>636411</v>
      </c>
      <c r="D302" s="65">
        <v>636411</v>
      </c>
      <c r="E302" s="65">
        <v>395418.59</v>
      </c>
      <c r="F302" s="65">
        <f t="shared" si="56"/>
        <v>0</v>
      </c>
      <c r="G302" s="65"/>
      <c r="H302" s="156"/>
      <c r="I302" s="157">
        <f t="shared" si="58"/>
        <v>0</v>
      </c>
      <c r="J302" s="65"/>
      <c r="K302" s="65"/>
      <c r="L302" s="65">
        <f t="shared" si="59"/>
        <v>0</v>
      </c>
      <c r="M302" s="65">
        <f t="shared" si="57"/>
        <v>636411</v>
      </c>
      <c r="N302" s="176"/>
    </row>
    <row r="303" spans="1:501" s="4" customFormat="1" ht="23.25" customHeight="1" x14ac:dyDescent="0.25">
      <c r="A303" s="66" t="s">
        <v>128</v>
      </c>
      <c r="B303" s="67">
        <v>771263.81</v>
      </c>
      <c r="C303" s="67">
        <v>649874</v>
      </c>
      <c r="D303" s="67">
        <v>649874</v>
      </c>
      <c r="E303" s="67">
        <v>584379.6</v>
      </c>
      <c r="F303" s="67">
        <f t="shared" si="56"/>
        <v>0</v>
      </c>
      <c r="G303" s="67"/>
      <c r="H303" s="158"/>
      <c r="I303" s="159">
        <f t="shared" si="58"/>
        <v>0</v>
      </c>
      <c r="J303" s="159"/>
      <c r="K303" s="67"/>
      <c r="L303" s="67">
        <f t="shared" si="59"/>
        <v>0</v>
      </c>
      <c r="M303" s="67">
        <f t="shared" si="57"/>
        <v>649874</v>
      </c>
      <c r="N303" s="176"/>
    </row>
    <row r="304" spans="1:501" s="4" customFormat="1" ht="25.5" x14ac:dyDescent="0.25">
      <c r="A304" s="33" t="s">
        <v>48</v>
      </c>
      <c r="B304" s="16">
        <v>50505700</v>
      </c>
      <c r="C304" s="16">
        <v>52807282</v>
      </c>
      <c r="D304" s="16">
        <v>55234202</v>
      </c>
      <c r="E304" s="16">
        <v>38436274.939999998</v>
      </c>
      <c r="F304" s="16">
        <f t="shared" si="56"/>
        <v>0</v>
      </c>
      <c r="G304" s="16"/>
      <c r="H304" s="17"/>
      <c r="I304" s="17">
        <f t="shared" si="58"/>
        <v>0</v>
      </c>
      <c r="J304" s="16"/>
      <c r="K304" s="16"/>
      <c r="L304" s="16">
        <f t="shared" si="59"/>
        <v>0</v>
      </c>
      <c r="M304" s="16">
        <f t="shared" si="57"/>
        <v>55234202</v>
      </c>
      <c r="N304" s="120"/>
    </row>
    <row r="305" spans="1:14" s="4" customFormat="1" ht="48" customHeight="1" x14ac:dyDescent="0.25">
      <c r="A305" s="58" t="s">
        <v>130</v>
      </c>
      <c r="B305" s="59">
        <v>13626670.01</v>
      </c>
      <c r="C305" s="59">
        <v>13273326.9</v>
      </c>
      <c r="D305" s="59">
        <v>14556618</v>
      </c>
      <c r="E305" s="59">
        <v>9321885.4900000002</v>
      </c>
      <c r="F305" s="59">
        <f t="shared" si="56"/>
        <v>0</v>
      </c>
      <c r="G305" s="59"/>
      <c r="H305" s="17"/>
      <c r="I305" s="17">
        <f t="shared" si="58"/>
        <v>0</v>
      </c>
      <c r="J305" s="17"/>
      <c r="K305" s="17"/>
      <c r="L305" s="59">
        <f t="shared" si="59"/>
        <v>0</v>
      </c>
      <c r="M305" s="59">
        <f t="shared" si="57"/>
        <v>14556618</v>
      </c>
      <c r="N305" s="174"/>
    </row>
    <row r="306" spans="1:14" s="4" customFormat="1" ht="41.25" customHeight="1" x14ac:dyDescent="0.25">
      <c r="A306" s="28" t="s">
        <v>125</v>
      </c>
      <c r="B306" s="29">
        <v>8010239.3300000001</v>
      </c>
      <c r="C306" s="29">
        <v>8505970</v>
      </c>
      <c r="D306" s="29">
        <v>9044280</v>
      </c>
      <c r="E306" s="29">
        <v>5668105.4299999997</v>
      </c>
      <c r="F306" s="29">
        <f t="shared" si="56"/>
        <v>0</v>
      </c>
      <c r="G306" s="29"/>
      <c r="H306" s="149"/>
      <c r="I306" s="149">
        <f t="shared" si="58"/>
        <v>0</v>
      </c>
      <c r="J306" s="29"/>
      <c r="K306" s="29"/>
      <c r="L306" s="29">
        <f t="shared" si="59"/>
        <v>0</v>
      </c>
      <c r="M306" s="29">
        <f t="shared" si="57"/>
        <v>9044280</v>
      </c>
      <c r="N306" s="176"/>
    </row>
    <row r="307" spans="1:14" s="40" customFormat="1" ht="22.5" customHeight="1" x14ac:dyDescent="0.25">
      <c r="A307" s="61" t="s">
        <v>126</v>
      </c>
      <c r="B307" s="61">
        <v>2377677.04</v>
      </c>
      <c r="C307" s="61">
        <v>2522088</v>
      </c>
      <c r="D307" s="61">
        <v>2684656</v>
      </c>
      <c r="E307" s="61">
        <v>1620755.2</v>
      </c>
      <c r="F307" s="61">
        <f t="shared" si="56"/>
        <v>0</v>
      </c>
      <c r="G307" s="61"/>
      <c r="H307" s="61"/>
      <c r="I307" s="61">
        <f t="shared" si="58"/>
        <v>0</v>
      </c>
      <c r="J307" s="61"/>
      <c r="K307" s="61"/>
      <c r="L307" s="61">
        <f t="shared" si="59"/>
        <v>0</v>
      </c>
      <c r="M307" s="61">
        <f t="shared" si="57"/>
        <v>2684656</v>
      </c>
      <c r="N307" s="176"/>
    </row>
    <row r="308" spans="1:14" s="4" customFormat="1" ht="15" x14ac:dyDescent="0.25">
      <c r="A308" s="62" t="s">
        <v>79</v>
      </c>
      <c r="B308" s="47">
        <v>1718499.37</v>
      </c>
      <c r="C308" s="47">
        <v>1594681</v>
      </c>
      <c r="D308" s="47">
        <v>2042998</v>
      </c>
      <c r="E308" s="47">
        <v>1350619.41</v>
      </c>
      <c r="F308" s="47">
        <f t="shared" si="56"/>
        <v>0</v>
      </c>
      <c r="G308" s="47"/>
      <c r="H308" s="153"/>
      <c r="I308" s="153">
        <f t="shared" si="58"/>
        <v>0</v>
      </c>
      <c r="J308" s="47"/>
      <c r="K308" s="47"/>
      <c r="L308" s="47">
        <f t="shared" si="59"/>
        <v>0</v>
      </c>
      <c r="M308" s="47">
        <f t="shared" si="57"/>
        <v>2042998</v>
      </c>
      <c r="N308" s="182"/>
    </row>
    <row r="309" spans="1:14" s="4" customFormat="1" ht="15" x14ac:dyDescent="0.25">
      <c r="A309" s="66" t="s">
        <v>128</v>
      </c>
      <c r="B309" s="68">
        <v>207587.83</v>
      </c>
      <c r="C309" s="68">
        <v>203187</v>
      </c>
      <c r="D309" s="68">
        <v>203187</v>
      </c>
      <c r="E309" s="68">
        <v>56061.15</v>
      </c>
      <c r="F309" s="68">
        <f t="shared" si="56"/>
        <v>0</v>
      </c>
      <c r="G309" s="68"/>
      <c r="H309" s="159"/>
      <c r="I309" s="159">
        <f t="shared" si="58"/>
        <v>0</v>
      </c>
      <c r="J309" s="68"/>
      <c r="K309" s="68"/>
      <c r="L309" s="68">
        <f t="shared" si="59"/>
        <v>0</v>
      </c>
      <c r="M309" s="68">
        <f t="shared" si="57"/>
        <v>203187</v>
      </c>
      <c r="N309" s="176"/>
    </row>
    <row r="310" spans="1:14" s="4" customFormat="1" ht="25.5" x14ac:dyDescent="0.25">
      <c r="A310" s="33" t="s">
        <v>48</v>
      </c>
      <c r="B310" s="16"/>
      <c r="C310" s="16"/>
      <c r="D310" s="16"/>
      <c r="E310" s="16"/>
      <c r="F310" s="16">
        <f t="shared" si="56"/>
        <v>0</v>
      </c>
      <c r="G310" s="16"/>
      <c r="H310" s="17"/>
      <c r="I310" s="17">
        <f t="shared" si="58"/>
        <v>0</v>
      </c>
      <c r="J310" s="16"/>
      <c r="K310" s="16"/>
      <c r="L310" s="16">
        <f t="shared" si="59"/>
        <v>0</v>
      </c>
      <c r="M310" s="16">
        <f t="shared" si="57"/>
        <v>0</v>
      </c>
      <c r="N310" s="120"/>
    </row>
    <row r="311" spans="1:14" s="4" customFormat="1" ht="51" customHeight="1" x14ac:dyDescent="0.25">
      <c r="A311" s="58" t="s">
        <v>131</v>
      </c>
      <c r="B311" s="59">
        <v>8201117.3899999997</v>
      </c>
      <c r="C311" s="59">
        <v>9136513.4000000004</v>
      </c>
      <c r="D311" s="59">
        <v>9933323.4000000004</v>
      </c>
      <c r="E311" s="59">
        <v>6498752.6900000004</v>
      </c>
      <c r="F311" s="59">
        <f t="shared" si="56"/>
        <v>0</v>
      </c>
      <c r="G311" s="59"/>
      <c r="H311" s="17"/>
      <c r="I311" s="17">
        <f t="shared" si="58"/>
        <v>0</v>
      </c>
      <c r="J311" s="59"/>
      <c r="K311" s="59"/>
      <c r="L311" s="59">
        <f t="shared" si="59"/>
        <v>0</v>
      </c>
      <c r="M311" s="59">
        <f t="shared" si="57"/>
        <v>9933323.4000000004</v>
      </c>
      <c r="N311" s="182"/>
    </row>
    <row r="312" spans="1:14" s="4" customFormat="1" ht="39.75" customHeight="1" x14ac:dyDescent="0.25">
      <c r="A312" s="28" t="s">
        <v>125</v>
      </c>
      <c r="B312" s="29">
        <v>5286783.9000000004</v>
      </c>
      <c r="C312" s="29">
        <v>5869137.4000000004</v>
      </c>
      <c r="D312" s="29">
        <v>6183432.4000000004</v>
      </c>
      <c r="E312" s="29">
        <v>4369390.91</v>
      </c>
      <c r="F312" s="29">
        <f t="shared" si="56"/>
        <v>0</v>
      </c>
      <c r="G312" s="29"/>
      <c r="H312" s="149"/>
      <c r="I312" s="149">
        <f t="shared" si="58"/>
        <v>0</v>
      </c>
      <c r="J312" s="29"/>
      <c r="K312" s="29"/>
      <c r="L312" s="29">
        <f t="shared" si="59"/>
        <v>0</v>
      </c>
      <c r="M312" s="29">
        <f t="shared" si="57"/>
        <v>6183432.4000000004</v>
      </c>
      <c r="N312" s="188"/>
    </row>
    <row r="313" spans="1:14" s="40" customFormat="1" ht="30.75" customHeight="1" x14ac:dyDescent="0.25">
      <c r="A313" s="61" t="s">
        <v>126</v>
      </c>
      <c r="B313" s="61">
        <v>1569873.9</v>
      </c>
      <c r="C313" s="61">
        <v>1771410</v>
      </c>
      <c r="D313" s="61">
        <v>1859570</v>
      </c>
      <c r="E313" s="61">
        <v>1252521.9099999999</v>
      </c>
      <c r="F313" s="61">
        <f t="shared" si="56"/>
        <v>0</v>
      </c>
      <c r="G313" s="61"/>
      <c r="H313" s="61"/>
      <c r="I313" s="61">
        <f t="shared" si="58"/>
        <v>0</v>
      </c>
      <c r="J313" s="61"/>
      <c r="K313" s="61"/>
      <c r="L313" s="61">
        <f t="shared" si="59"/>
        <v>0</v>
      </c>
      <c r="M313" s="61">
        <f t="shared" si="57"/>
        <v>1859570</v>
      </c>
      <c r="N313" s="188"/>
    </row>
    <row r="314" spans="1:14" s="4" customFormat="1" ht="15" x14ac:dyDescent="0.25">
      <c r="A314" s="62" t="s">
        <v>79</v>
      </c>
      <c r="B314" s="47">
        <v>656274.77</v>
      </c>
      <c r="C314" s="47">
        <v>863605</v>
      </c>
      <c r="D314" s="47">
        <v>1257960</v>
      </c>
      <c r="E314" s="47">
        <v>469722.44</v>
      </c>
      <c r="F314" s="47">
        <f t="shared" si="56"/>
        <v>0</v>
      </c>
      <c r="G314" s="47"/>
      <c r="H314" s="153"/>
      <c r="I314" s="153">
        <f t="shared" si="58"/>
        <v>0</v>
      </c>
      <c r="J314" s="47"/>
      <c r="K314" s="47"/>
      <c r="L314" s="47">
        <f t="shared" si="59"/>
        <v>0</v>
      </c>
      <c r="M314" s="47">
        <f t="shared" si="57"/>
        <v>1257960</v>
      </c>
      <c r="N314" s="182"/>
    </row>
    <row r="315" spans="1:14" s="4" customFormat="1" ht="18" customHeight="1" x14ac:dyDescent="0.25">
      <c r="A315" s="66" t="s">
        <v>128</v>
      </c>
      <c r="B315" s="68">
        <v>173589.79</v>
      </c>
      <c r="C315" s="68">
        <v>169669</v>
      </c>
      <c r="D315" s="68">
        <v>169669</v>
      </c>
      <c r="E315" s="68">
        <v>141120.53</v>
      </c>
      <c r="F315" s="68">
        <f t="shared" si="56"/>
        <v>0</v>
      </c>
      <c r="G315" s="68"/>
      <c r="H315" s="159"/>
      <c r="I315" s="159">
        <f t="shared" si="58"/>
        <v>0</v>
      </c>
      <c r="J315" s="68"/>
      <c r="K315" s="68"/>
      <c r="L315" s="68">
        <f t="shared" si="59"/>
        <v>0</v>
      </c>
      <c r="M315" s="68">
        <f t="shared" si="57"/>
        <v>169669</v>
      </c>
      <c r="N315" s="177"/>
    </row>
    <row r="316" spans="1:14" s="4" customFormat="1" ht="25.5" x14ac:dyDescent="0.25">
      <c r="A316" s="33" t="s">
        <v>48</v>
      </c>
      <c r="B316" s="16"/>
      <c r="C316" s="16"/>
      <c r="D316" s="16"/>
      <c r="E316" s="16"/>
      <c r="F316" s="16">
        <f t="shared" si="56"/>
        <v>0</v>
      </c>
      <c r="G316" s="16"/>
      <c r="H316" s="17"/>
      <c r="I316" s="17">
        <f t="shared" si="58"/>
        <v>0</v>
      </c>
      <c r="J316" s="16"/>
      <c r="K316" s="16"/>
      <c r="L316" s="16">
        <f t="shared" si="59"/>
        <v>0</v>
      </c>
      <c r="M316" s="16">
        <f t="shared" si="57"/>
        <v>0</v>
      </c>
      <c r="N316" s="120"/>
    </row>
    <row r="317" spans="1:14" s="4" customFormat="1" ht="80.25" customHeight="1" x14ac:dyDescent="0.25">
      <c r="A317" s="30" t="s">
        <v>132</v>
      </c>
      <c r="B317" s="35">
        <f>SUM(B319:B345)</f>
        <v>26607266.569999997</v>
      </c>
      <c r="C317" s="35">
        <f t="shared" ref="C317:K317" si="61">SUM(C319:C345)</f>
        <v>14714371.800000001</v>
      </c>
      <c r="D317" s="35">
        <f t="shared" si="61"/>
        <v>23089120.890000001</v>
      </c>
      <c r="E317" s="35">
        <f t="shared" si="61"/>
        <v>11218019.649999999</v>
      </c>
      <c r="F317" s="35">
        <f t="shared" si="56"/>
        <v>0</v>
      </c>
      <c r="G317" s="35">
        <f>G319+G320+G321+G322+G323+G324+G325+G326+G327+G328+G329+G330+G331+G332+G333+G334+G335+G336+G337+G338+G339+G340+G341+G342+G343+G344+G345</f>
        <v>0</v>
      </c>
      <c r="H317" s="35">
        <f>H319+H320+H321+H322+H323+H324+H325+H326+H327+H328+H329+H330+H331+H332+H333+H334+H335+H336+H337+H338+H339+H340+H341+H342+H343+H344+H345</f>
        <v>0</v>
      </c>
      <c r="I317" s="35">
        <f t="shared" si="58"/>
        <v>0</v>
      </c>
      <c r="J317" s="35"/>
      <c r="K317" s="35">
        <f t="shared" si="61"/>
        <v>0</v>
      </c>
      <c r="L317" s="35">
        <f t="shared" si="59"/>
        <v>0</v>
      </c>
      <c r="M317" s="35">
        <f t="shared" si="57"/>
        <v>23089120.890000001</v>
      </c>
      <c r="N317" s="181"/>
    </row>
    <row r="318" spans="1:14" s="4" customFormat="1" ht="38.25" x14ac:dyDescent="0.25">
      <c r="A318" s="57" t="s">
        <v>133</v>
      </c>
      <c r="B318" s="34"/>
      <c r="C318" s="34"/>
      <c r="D318" s="34"/>
      <c r="E318" s="34"/>
      <c r="F318" s="34">
        <f t="shared" si="56"/>
        <v>0</v>
      </c>
      <c r="G318" s="34"/>
      <c r="H318" s="152"/>
      <c r="I318" s="17">
        <f t="shared" si="58"/>
        <v>0</v>
      </c>
      <c r="J318" s="34"/>
      <c r="K318" s="34"/>
      <c r="L318" s="34">
        <f t="shared" si="59"/>
        <v>0</v>
      </c>
      <c r="M318" s="34">
        <f t="shared" si="57"/>
        <v>0</v>
      </c>
      <c r="N318" s="120"/>
    </row>
    <row r="319" spans="1:14" s="4" customFormat="1" ht="15" x14ac:dyDescent="0.25">
      <c r="A319" s="69" t="s">
        <v>235</v>
      </c>
      <c r="B319" s="70"/>
      <c r="C319" s="70"/>
      <c r="D319" s="70"/>
      <c r="E319" s="70"/>
      <c r="F319" s="70">
        <f t="shared" si="56"/>
        <v>0</v>
      </c>
      <c r="G319" s="70"/>
      <c r="H319" s="160"/>
      <c r="I319" s="160">
        <f t="shared" si="58"/>
        <v>0</v>
      </c>
      <c r="J319" s="70"/>
      <c r="K319" s="70"/>
      <c r="L319" s="70">
        <f t="shared" si="59"/>
        <v>0</v>
      </c>
      <c r="M319" s="70">
        <f t="shared" si="57"/>
        <v>0</v>
      </c>
      <c r="N319" s="132"/>
    </row>
    <row r="320" spans="1:14" s="4" customFormat="1" ht="15" x14ac:dyDescent="0.25">
      <c r="A320" s="69" t="s">
        <v>248</v>
      </c>
      <c r="B320" s="70">
        <v>1027459.79</v>
      </c>
      <c r="C320" s="70">
        <v>1519627.37</v>
      </c>
      <c r="D320" s="70">
        <v>1519627.37</v>
      </c>
      <c r="E320" s="70">
        <v>568572.26</v>
      </c>
      <c r="F320" s="70">
        <f t="shared" si="56"/>
        <v>0</v>
      </c>
      <c r="G320" s="70"/>
      <c r="H320" s="160"/>
      <c r="I320" s="160">
        <f t="shared" si="58"/>
        <v>0</v>
      </c>
      <c r="J320" s="70"/>
      <c r="K320" s="70"/>
      <c r="L320" s="70">
        <f t="shared" si="59"/>
        <v>0</v>
      </c>
      <c r="M320" s="70">
        <f t="shared" si="57"/>
        <v>1519627.37</v>
      </c>
      <c r="N320" s="132"/>
    </row>
    <row r="321" spans="1:14" s="4" customFormat="1" ht="15" x14ac:dyDescent="0.25">
      <c r="A321" s="71" t="s">
        <v>135</v>
      </c>
      <c r="B321" s="20"/>
      <c r="C321" s="20">
        <v>0</v>
      </c>
      <c r="D321" s="20">
        <v>0</v>
      </c>
      <c r="E321" s="20"/>
      <c r="F321" s="20">
        <f t="shared" si="56"/>
        <v>0</v>
      </c>
      <c r="G321" s="20"/>
      <c r="H321" s="161"/>
      <c r="I321" s="161">
        <f t="shared" si="58"/>
        <v>0</v>
      </c>
      <c r="J321" s="20"/>
      <c r="K321" s="20"/>
      <c r="L321" s="20">
        <f t="shared" si="59"/>
        <v>0</v>
      </c>
      <c r="M321" s="20">
        <f t="shared" si="57"/>
        <v>0</v>
      </c>
      <c r="N321" s="133"/>
    </row>
    <row r="322" spans="1:14" s="4" customFormat="1" ht="43.5" customHeight="1" x14ac:dyDescent="0.25">
      <c r="A322" s="72" t="s">
        <v>257</v>
      </c>
      <c r="B322" s="16">
        <v>0</v>
      </c>
      <c r="C322" s="16"/>
      <c r="D322" s="16">
        <v>4500000</v>
      </c>
      <c r="E322" s="16"/>
      <c r="F322" s="16">
        <f t="shared" ref="F322:F390" si="62">G322+H322</f>
        <v>0</v>
      </c>
      <c r="G322" s="16"/>
      <c r="H322" s="17">
        <v>0</v>
      </c>
      <c r="I322" s="17">
        <f t="shared" si="58"/>
        <v>0</v>
      </c>
      <c r="J322" s="16"/>
      <c r="K322" s="16"/>
      <c r="L322" s="16">
        <f t="shared" si="59"/>
        <v>0</v>
      </c>
      <c r="M322" s="16">
        <f t="shared" ref="M322:M390" si="63">D322+L322</f>
        <v>4500000</v>
      </c>
      <c r="N322" s="181"/>
    </row>
    <row r="323" spans="1:14" s="4" customFormat="1" ht="25.5" x14ac:dyDescent="0.25">
      <c r="A323" s="72" t="s">
        <v>247</v>
      </c>
      <c r="B323" s="16">
        <v>38838</v>
      </c>
      <c r="C323" s="16">
        <v>39085</v>
      </c>
      <c r="D323" s="16">
        <v>39085</v>
      </c>
      <c r="E323" s="16">
        <v>39085</v>
      </c>
      <c r="F323" s="16">
        <f t="shared" si="62"/>
        <v>0</v>
      </c>
      <c r="G323" s="16"/>
      <c r="H323" s="17"/>
      <c r="I323" s="17">
        <f t="shared" si="58"/>
        <v>0</v>
      </c>
      <c r="J323" s="16"/>
      <c r="K323" s="16"/>
      <c r="L323" s="16">
        <f t="shared" si="59"/>
        <v>0</v>
      </c>
      <c r="M323" s="16">
        <f t="shared" si="63"/>
        <v>39085</v>
      </c>
      <c r="N323" s="120"/>
    </row>
    <row r="324" spans="1:14" s="4" customFormat="1" ht="15" x14ac:dyDescent="0.25">
      <c r="A324" s="72" t="s">
        <v>136</v>
      </c>
      <c r="B324" s="16">
        <v>96480</v>
      </c>
      <c r="C324" s="16">
        <v>0</v>
      </c>
      <c r="D324" s="16">
        <v>43268.42</v>
      </c>
      <c r="E324" s="16">
        <v>43268.42</v>
      </c>
      <c r="F324" s="16">
        <f t="shared" si="62"/>
        <v>0</v>
      </c>
      <c r="G324" s="16"/>
      <c r="H324" s="17"/>
      <c r="I324" s="17">
        <f t="shared" si="58"/>
        <v>0</v>
      </c>
      <c r="J324" s="16"/>
      <c r="K324" s="16"/>
      <c r="L324" s="16">
        <f t="shared" si="59"/>
        <v>0</v>
      </c>
      <c r="M324" s="16">
        <f t="shared" si="63"/>
        <v>43268.42</v>
      </c>
      <c r="N324" s="181"/>
    </row>
    <row r="325" spans="1:14" s="4" customFormat="1" ht="15" x14ac:dyDescent="0.25">
      <c r="A325" s="72" t="s">
        <v>137</v>
      </c>
      <c r="B325" s="16"/>
      <c r="C325" s="16"/>
      <c r="D325" s="16"/>
      <c r="E325" s="16"/>
      <c r="F325" s="16">
        <f t="shared" si="62"/>
        <v>0</v>
      </c>
      <c r="G325" s="16"/>
      <c r="H325" s="17"/>
      <c r="I325" s="17">
        <f t="shared" si="58"/>
        <v>0</v>
      </c>
      <c r="J325" s="16"/>
      <c r="K325" s="16"/>
      <c r="L325" s="16">
        <f t="shared" si="59"/>
        <v>0</v>
      </c>
      <c r="M325" s="16">
        <f t="shared" si="63"/>
        <v>0</v>
      </c>
      <c r="N325" s="120"/>
    </row>
    <row r="326" spans="1:14" s="4" customFormat="1" ht="15" x14ac:dyDescent="0.25">
      <c r="A326" s="72" t="s">
        <v>138</v>
      </c>
      <c r="B326" s="16"/>
      <c r="C326" s="16"/>
      <c r="D326" s="16"/>
      <c r="E326" s="16"/>
      <c r="F326" s="16">
        <f t="shared" si="62"/>
        <v>0</v>
      </c>
      <c r="G326" s="16"/>
      <c r="H326" s="17"/>
      <c r="I326" s="17">
        <f t="shared" si="58"/>
        <v>0</v>
      </c>
      <c r="J326" s="16"/>
      <c r="K326" s="16"/>
      <c r="L326" s="16">
        <f t="shared" si="59"/>
        <v>0</v>
      </c>
      <c r="M326" s="16">
        <f t="shared" si="63"/>
        <v>0</v>
      </c>
      <c r="N326" s="120"/>
    </row>
    <row r="327" spans="1:14" s="4" customFormat="1" ht="15" x14ac:dyDescent="0.25">
      <c r="A327" s="73" t="s">
        <v>139</v>
      </c>
      <c r="B327" s="16"/>
      <c r="C327" s="16"/>
      <c r="D327" s="16"/>
      <c r="E327" s="16"/>
      <c r="F327" s="16">
        <f t="shared" si="62"/>
        <v>0</v>
      </c>
      <c r="G327" s="16"/>
      <c r="H327" s="17"/>
      <c r="I327" s="17">
        <f t="shared" si="58"/>
        <v>0</v>
      </c>
      <c r="J327" s="16"/>
      <c r="K327" s="16"/>
      <c r="L327" s="16">
        <f t="shared" si="59"/>
        <v>0</v>
      </c>
      <c r="M327" s="16">
        <f t="shared" si="63"/>
        <v>0</v>
      </c>
      <c r="N327" s="120"/>
    </row>
    <row r="328" spans="1:14" s="4" customFormat="1" ht="27" customHeight="1" x14ac:dyDescent="0.25">
      <c r="A328" s="73" t="s">
        <v>140</v>
      </c>
      <c r="B328" s="16"/>
      <c r="C328" s="16"/>
      <c r="D328" s="16"/>
      <c r="E328" s="16"/>
      <c r="F328" s="16">
        <f t="shared" si="62"/>
        <v>0</v>
      </c>
      <c r="G328" s="16"/>
      <c r="H328" s="17"/>
      <c r="I328" s="17">
        <f t="shared" si="58"/>
        <v>0</v>
      </c>
      <c r="J328" s="16"/>
      <c r="K328" s="16"/>
      <c r="L328" s="16">
        <f t="shared" si="59"/>
        <v>0</v>
      </c>
      <c r="M328" s="16">
        <f t="shared" si="63"/>
        <v>0</v>
      </c>
      <c r="N328" s="174"/>
    </row>
    <row r="329" spans="1:14" s="4" customFormat="1" ht="21" customHeight="1" x14ac:dyDescent="0.25">
      <c r="A329" s="73" t="s">
        <v>141</v>
      </c>
      <c r="B329" s="16"/>
      <c r="C329" s="16">
        <v>0</v>
      </c>
      <c r="D329" s="16">
        <v>0</v>
      </c>
      <c r="E329" s="16"/>
      <c r="F329" s="16">
        <f t="shared" si="62"/>
        <v>0</v>
      </c>
      <c r="G329" s="16"/>
      <c r="H329" s="17"/>
      <c r="I329" s="17">
        <f t="shared" si="58"/>
        <v>0</v>
      </c>
      <c r="J329" s="16"/>
      <c r="K329" s="16"/>
      <c r="L329" s="16">
        <f t="shared" si="59"/>
        <v>0</v>
      </c>
      <c r="M329" s="16">
        <f t="shared" si="63"/>
        <v>0</v>
      </c>
      <c r="N329" s="174"/>
    </row>
    <row r="330" spans="1:14" s="4" customFormat="1" ht="15" x14ac:dyDescent="0.25">
      <c r="A330" s="73" t="s">
        <v>142</v>
      </c>
      <c r="B330" s="16"/>
      <c r="C330" s="16"/>
      <c r="D330" s="16"/>
      <c r="E330" s="16"/>
      <c r="F330" s="16">
        <f t="shared" si="62"/>
        <v>0</v>
      </c>
      <c r="G330" s="16"/>
      <c r="H330" s="17"/>
      <c r="I330" s="17">
        <f t="shared" si="58"/>
        <v>0</v>
      </c>
      <c r="J330" s="16"/>
      <c r="K330" s="16"/>
      <c r="L330" s="16">
        <f t="shared" si="59"/>
        <v>0</v>
      </c>
      <c r="M330" s="16">
        <f t="shared" si="63"/>
        <v>0</v>
      </c>
      <c r="N330" s="120"/>
    </row>
    <row r="331" spans="1:14" ht="25.5" x14ac:dyDescent="0.25">
      <c r="A331" s="73" t="s">
        <v>143</v>
      </c>
      <c r="B331" s="16">
        <v>297000</v>
      </c>
      <c r="C331" s="16">
        <v>337500</v>
      </c>
      <c r="D331" s="16">
        <v>339130.43</v>
      </c>
      <c r="E331" s="16">
        <v>260444.16</v>
      </c>
      <c r="F331" s="16">
        <f t="shared" si="62"/>
        <v>0</v>
      </c>
      <c r="G331" s="16"/>
      <c r="H331" s="17"/>
      <c r="I331" s="17">
        <f t="shared" si="58"/>
        <v>0</v>
      </c>
      <c r="J331" s="16"/>
      <c r="K331" s="16"/>
      <c r="L331" s="16">
        <f t="shared" si="59"/>
        <v>0</v>
      </c>
      <c r="M331" s="16">
        <f t="shared" si="63"/>
        <v>339130.43</v>
      </c>
      <c r="N331" s="120"/>
    </row>
    <row r="332" spans="1:14" ht="18" customHeight="1" x14ac:dyDescent="0.25">
      <c r="A332" s="73" t="s">
        <v>144</v>
      </c>
      <c r="B332" s="16">
        <v>210527</v>
      </c>
      <c r="C332" s="16">
        <v>0</v>
      </c>
      <c r="D332" s="16">
        <v>0</v>
      </c>
      <c r="E332" s="16"/>
      <c r="F332" s="16">
        <f t="shared" si="62"/>
        <v>0</v>
      </c>
      <c r="G332" s="16"/>
      <c r="H332" s="17"/>
      <c r="I332" s="17">
        <f t="shared" si="58"/>
        <v>0</v>
      </c>
      <c r="J332" s="16"/>
      <c r="K332" s="16"/>
      <c r="L332" s="16">
        <f t="shared" si="59"/>
        <v>0</v>
      </c>
      <c r="M332" s="16">
        <f t="shared" si="63"/>
        <v>0</v>
      </c>
      <c r="N332" s="120"/>
    </row>
    <row r="333" spans="1:14" s="40" customFormat="1" ht="21" customHeight="1" x14ac:dyDescent="0.25">
      <c r="A333" s="74" t="s">
        <v>245</v>
      </c>
      <c r="B333" s="75">
        <v>9644493.7899999991</v>
      </c>
      <c r="C333" s="75">
        <v>5500000</v>
      </c>
      <c r="D333" s="75">
        <v>5500000</v>
      </c>
      <c r="E333" s="75">
        <v>4577673.7699999996</v>
      </c>
      <c r="F333" s="75">
        <f t="shared" si="62"/>
        <v>0</v>
      </c>
      <c r="G333" s="75"/>
      <c r="H333" s="162"/>
      <c r="I333" s="17">
        <f t="shared" si="58"/>
        <v>0</v>
      </c>
      <c r="J333" s="75"/>
      <c r="K333" s="75"/>
      <c r="L333" s="75">
        <f t="shared" si="59"/>
        <v>0</v>
      </c>
      <c r="M333" s="75">
        <f t="shared" si="63"/>
        <v>5500000</v>
      </c>
      <c r="N333" s="120"/>
    </row>
    <row r="334" spans="1:14" s="40" customFormat="1" ht="28.5" customHeight="1" x14ac:dyDescent="0.25">
      <c r="A334" s="74" t="s">
        <v>246</v>
      </c>
      <c r="B334" s="75">
        <v>7694735.29</v>
      </c>
      <c r="C334" s="75">
        <v>600000</v>
      </c>
      <c r="D334" s="75">
        <v>1749850.24</v>
      </c>
      <c r="E334" s="75">
        <v>1199592</v>
      </c>
      <c r="F334" s="75">
        <f t="shared" si="62"/>
        <v>0</v>
      </c>
      <c r="G334" s="75"/>
      <c r="H334" s="162"/>
      <c r="I334" s="17">
        <f t="shared" si="58"/>
        <v>0</v>
      </c>
      <c r="J334" s="75"/>
      <c r="K334" s="75"/>
      <c r="L334" s="75">
        <f t="shared" si="59"/>
        <v>0</v>
      </c>
      <c r="M334" s="75">
        <f t="shared" si="63"/>
        <v>1749850.24</v>
      </c>
      <c r="N334" s="174"/>
    </row>
    <row r="335" spans="1:14" s="40" customFormat="1" ht="25.5" x14ac:dyDescent="0.25">
      <c r="A335" s="74" t="s">
        <v>146</v>
      </c>
      <c r="B335" s="75"/>
      <c r="C335" s="75"/>
      <c r="D335" s="75"/>
      <c r="E335" s="75"/>
      <c r="F335" s="75">
        <f t="shared" si="62"/>
        <v>0</v>
      </c>
      <c r="G335" s="75"/>
      <c r="H335" s="162"/>
      <c r="I335" s="17">
        <f t="shared" si="58"/>
        <v>0</v>
      </c>
      <c r="J335" s="75"/>
      <c r="K335" s="75"/>
      <c r="L335" s="75">
        <f t="shared" si="59"/>
        <v>0</v>
      </c>
      <c r="M335" s="75">
        <f t="shared" si="63"/>
        <v>0</v>
      </c>
      <c r="N335" s="120"/>
    </row>
    <row r="336" spans="1:14" ht="15" x14ac:dyDescent="0.25">
      <c r="A336" s="74" t="s">
        <v>211</v>
      </c>
      <c r="B336" s="75">
        <v>46800</v>
      </c>
      <c r="C336" s="75">
        <v>36000</v>
      </c>
      <c r="D336" s="75">
        <v>36000</v>
      </c>
      <c r="E336" s="75">
        <v>36000</v>
      </c>
      <c r="F336" s="75">
        <f t="shared" si="62"/>
        <v>0</v>
      </c>
      <c r="G336" s="75"/>
      <c r="H336" s="162"/>
      <c r="I336" s="17">
        <f t="shared" si="58"/>
        <v>0</v>
      </c>
      <c r="J336" s="75"/>
      <c r="K336" s="75"/>
      <c r="L336" s="75">
        <f t="shared" si="59"/>
        <v>0</v>
      </c>
      <c r="M336" s="75">
        <f t="shared" si="63"/>
        <v>36000</v>
      </c>
      <c r="N336" s="120"/>
    </row>
    <row r="337" spans="1:14" ht="25.5" x14ac:dyDescent="0.25">
      <c r="A337" s="74" t="s">
        <v>249</v>
      </c>
      <c r="B337" s="16">
        <v>1442008</v>
      </c>
      <c r="C337" s="16">
        <v>0</v>
      </c>
      <c r="D337" s="16">
        <v>0</v>
      </c>
      <c r="E337" s="16"/>
      <c r="F337" s="16">
        <f t="shared" si="62"/>
        <v>0</v>
      </c>
      <c r="G337" s="16"/>
      <c r="H337" s="162"/>
      <c r="I337" s="17">
        <f t="shared" si="58"/>
        <v>0</v>
      </c>
      <c r="J337" s="16"/>
      <c r="K337" s="16"/>
      <c r="L337" s="16">
        <f t="shared" si="59"/>
        <v>0</v>
      </c>
      <c r="M337" s="16">
        <f t="shared" si="63"/>
        <v>0</v>
      </c>
      <c r="N337" s="120"/>
    </row>
    <row r="338" spans="1:14" ht="15" x14ac:dyDescent="0.25">
      <c r="A338" s="73" t="s">
        <v>215</v>
      </c>
      <c r="B338" s="16"/>
      <c r="C338" s="16">
        <v>0</v>
      </c>
      <c r="D338" s="16">
        <v>0</v>
      </c>
      <c r="E338" s="16"/>
      <c r="F338" s="16">
        <f t="shared" si="62"/>
        <v>0</v>
      </c>
      <c r="G338" s="16"/>
      <c r="H338" s="162"/>
      <c r="I338" s="17">
        <f t="shared" si="58"/>
        <v>0</v>
      </c>
      <c r="J338" s="16"/>
      <c r="K338" s="16"/>
      <c r="L338" s="16">
        <f t="shared" si="59"/>
        <v>0</v>
      </c>
      <c r="M338" s="16">
        <f t="shared" si="63"/>
        <v>0</v>
      </c>
      <c r="N338" s="174"/>
    </row>
    <row r="339" spans="1:14" ht="36" customHeight="1" x14ac:dyDescent="0.25">
      <c r="A339" s="74" t="s">
        <v>216</v>
      </c>
      <c r="B339" s="16">
        <v>1378100</v>
      </c>
      <c r="C339" s="16">
        <v>1407600</v>
      </c>
      <c r="D339" s="16">
        <v>1407600</v>
      </c>
      <c r="E339" s="16">
        <v>883155</v>
      </c>
      <c r="F339" s="16">
        <f t="shared" si="62"/>
        <v>0</v>
      </c>
      <c r="G339" s="16"/>
      <c r="H339" s="17"/>
      <c r="I339" s="17">
        <f t="shared" si="58"/>
        <v>0</v>
      </c>
      <c r="J339" s="16"/>
      <c r="K339" s="16"/>
      <c r="L339" s="16">
        <f t="shared" si="59"/>
        <v>0</v>
      </c>
      <c r="M339" s="16">
        <f t="shared" si="63"/>
        <v>1407600</v>
      </c>
      <c r="N339" s="120"/>
    </row>
    <row r="340" spans="1:14" ht="29.25" customHeight="1" x14ac:dyDescent="0.25">
      <c r="A340" s="72" t="s">
        <v>223</v>
      </c>
      <c r="B340" s="16">
        <v>30466.799999999999</v>
      </c>
      <c r="C340" s="16">
        <v>30466.799999999999</v>
      </c>
      <c r="D340" s="16">
        <v>30466.799999999999</v>
      </c>
      <c r="E340" s="16">
        <v>30466.799999999999</v>
      </c>
      <c r="F340" s="16">
        <f t="shared" si="62"/>
        <v>0</v>
      </c>
      <c r="G340" s="16"/>
      <c r="H340" s="17"/>
      <c r="I340" s="17">
        <f t="shared" si="58"/>
        <v>0</v>
      </c>
      <c r="J340" s="16"/>
      <c r="K340" s="16"/>
      <c r="L340" s="16">
        <f t="shared" si="59"/>
        <v>0</v>
      </c>
      <c r="M340" s="16">
        <f t="shared" si="63"/>
        <v>30466.799999999999</v>
      </c>
      <c r="N340" s="120"/>
    </row>
    <row r="341" spans="1:14" ht="15" x14ac:dyDescent="0.25">
      <c r="A341" s="74" t="s">
        <v>229</v>
      </c>
      <c r="B341" s="16">
        <v>117894.74</v>
      </c>
      <c r="C341" s="16">
        <v>236178.95</v>
      </c>
      <c r="D341" s="16">
        <v>236178.95</v>
      </c>
      <c r="E341" s="16">
        <v>19222.11</v>
      </c>
      <c r="F341" s="16">
        <f t="shared" si="62"/>
        <v>0</v>
      </c>
      <c r="G341" s="16"/>
      <c r="H341" s="17"/>
      <c r="I341" s="17">
        <f t="shared" si="58"/>
        <v>0</v>
      </c>
      <c r="J341" s="16"/>
      <c r="K341" s="16"/>
      <c r="L341" s="16">
        <f t="shared" si="59"/>
        <v>0</v>
      </c>
      <c r="M341" s="16">
        <f t="shared" si="63"/>
        <v>236178.95</v>
      </c>
      <c r="N341" s="174"/>
    </row>
    <row r="342" spans="1:14" ht="31.5" customHeight="1" x14ac:dyDescent="0.25">
      <c r="A342" s="74" t="s">
        <v>230</v>
      </c>
      <c r="B342" s="16">
        <v>170881.66</v>
      </c>
      <c r="C342" s="16">
        <v>164473.68</v>
      </c>
      <c r="D342" s="16">
        <v>164473.68</v>
      </c>
      <c r="E342" s="16">
        <v>164473.68</v>
      </c>
      <c r="F342" s="16">
        <f t="shared" si="62"/>
        <v>0</v>
      </c>
      <c r="G342" s="16"/>
      <c r="H342" s="17"/>
      <c r="I342" s="17">
        <f t="shared" si="58"/>
        <v>0</v>
      </c>
      <c r="J342" s="16"/>
      <c r="K342" s="16"/>
      <c r="L342" s="16">
        <f t="shared" si="59"/>
        <v>0</v>
      </c>
      <c r="M342" s="16">
        <f t="shared" si="63"/>
        <v>164473.68</v>
      </c>
      <c r="N342" s="174"/>
    </row>
    <row r="343" spans="1:14" ht="15" x14ac:dyDescent="0.25">
      <c r="A343" s="72" t="s">
        <v>237</v>
      </c>
      <c r="B343" s="16">
        <v>4411581.5</v>
      </c>
      <c r="C343" s="16">
        <v>4843440</v>
      </c>
      <c r="D343" s="16">
        <v>4843440</v>
      </c>
      <c r="E343" s="16">
        <v>3396066.45</v>
      </c>
      <c r="F343" s="16">
        <f t="shared" si="62"/>
        <v>0</v>
      </c>
      <c r="G343" s="16"/>
      <c r="H343" s="17"/>
      <c r="I343" s="17">
        <f t="shared" si="58"/>
        <v>0</v>
      </c>
      <c r="J343" s="16"/>
      <c r="K343" s="16"/>
      <c r="L343" s="16">
        <f t="shared" si="59"/>
        <v>0</v>
      </c>
      <c r="M343" s="16">
        <f t="shared" si="63"/>
        <v>4843440</v>
      </c>
      <c r="N343" s="120"/>
    </row>
    <row r="344" spans="1:14" ht="57.75" customHeight="1" x14ac:dyDescent="0.25">
      <c r="A344" s="72" t="s">
        <v>256</v>
      </c>
      <c r="B344" s="16"/>
      <c r="C344" s="16"/>
      <c r="D344" s="16">
        <v>2680000</v>
      </c>
      <c r="E344" s="16">
        <v>0</v>
      </c>
      <c r="F344" s="16">
        <f t="shared" si="62"/>
        <v>0</v>
      </c>
      <c r="G344" s="16">
        <v>0</v>
      </c>
      <c r="H344" s="17">
        <v>0</v>
      </c>
      <c r="I344" s="17">
        <f t="shared" si="58"/>
        <v>0</v>
      </c>
      <c r="J344" s="16"/>
      <c r="K344" s="16"/>
      <c r="L344" s="16">
        <f t="shared" si="59"/>
        <v>0</v>
      </c>
      <c r="M344" s="16">
        <f t="shared" si="63"/>
        <v>2680000</v>
      </c>
      <c r="N344" s="181"/>
    </row>
    <row r="345" spans="1:14" ht="15" x14ac:dyDescent="0.25">
      <c r="A345" s="72"/>
      <c r="B345" s="16"/>
      <c r="C345" s="16"/>
      <c r="D345" s="16"/>
      <c r="E345" s="16"/>
      <c r="F345" s="16">
        <f t="shared" si="62"/>
        <v>0</v>
      </c>
      <c r="G345" s="16"/>
      <c r="H345" s="17"/>
      <c r="I345" s="17">
        <f t="shared" si="58"/>
        <v>0</v>
      </c>
      <c r="J345" s="16"/>
      <c r="K345" s="16"/>
      <c r="L345" s="16">
        <f t="shared" si="59"/>
        <v>0</v>
      </c>
      <c r="M345" s="16">
        <f t="shared" si="63"/>
        <v>0</v>
      </c>
      <c r="N345" s="120"/>
    </row>
    <row r="346" spans="1:14" ht="40.5" customHeight="1" x14ac:dyDescent="0.25">
      <c r="A346" s="76" t="s">
        <v>48</v>
      </c>
      <c r="B346" s="45">
        <f>SUM(B347:B364)</f>
        <v>25463553.200000003</v>
      </c>
      <c r="C346" s="45">
        <f t="shared" ref="C346:D346" si="64">SUM(C347:C364)</f>
        <v>14177437</v>
      </c>
      <c r="D346" s="45">
        <f t="shared" si="64"/>
        <v>22131899.73</v>
      </c>
      <c r="E346" s="45">
        <f>SUM(E347:E364)</f>
        <v>10778306.41</v>
      </c>
      <c r="F346" s="45">
        <f t="shared" si="62"/>
        <v>0</v>
      </c>
      <c r="G346" s="45"/>
      <c r="H346" s="45">
        <f t="shared" ref="H346:K346" si="65">H347+H348+H349+H350+H351+H352+H353+H355+H356+H357+H359</f>
        <v>0</v>
      </c>
      <c r="I346" s="45">
        <f t="shared" si="58"/>
        <v>0</v>
      </c>
      <c r="J346" s="45">
        <f t="shared" si="65"/>
        <v>0</v>
      </c>
      <c r="K346" s="45">
        <f t="shared" si="65"/>
        <v>0</v>
      </c>
      <c r="L346" s="45">
        <f t="shared" si="59"/>
        <v>0</v>
      </c>
      <c r="M346" s="45">
        <f t="shared" si="63"/>
        <v>22131899.73</v>
      </c>
      <c r="N346" s="181"/>
    </row>
    <row r="347" spans="1:14" ht="15" x14ac:dyDescent="0.25">
      <c r="A347" s="72" t="s">
        <v>235</v>
      </c>
      <c r="B347" s="16"/>
      <c r="C347" s="16"/>
      <c r="D347" s="16"/>
      <c r="E347" s="35"/>
      <c r="F347" s="16">
        <f t="shared" si="62"/>
        <v>0</v>
      </c>
      <c r="G347" s="34"/>
      <c r="H347" s="152"/>
      <c r="I347" s="17">
        <f t="shared" si="58"/>
        <v>0</v>
      </c>
      <c r="J347" s="16"/>
      <c r="K347" s="16"/>
      <c r="L347" s="16">
        <f t="shared" si="59"/>
        <v>0</v>
      </c>
      <c r="M347" s="16">
        <f t="shared" si="63"/>
        <v>0</v>
      </c>
      <c r="N347" s="120"/>
    </row>
    <row r="348" spans="1:14" ht="15" x14ac:dyDescent="0.25">
      <c r="A348" s="72" t="s">
        <v>147</v>
      </c>
      <c r="B348" s="16">
        <v>205920</v>
      </c>
      <c r="C348" s="16">
        <v>234000</v>
      </c>
      <c r="D348" s="16">
        <v>234000</v>
      </c>
      <c r="E348" s="35">
        <v>179712</v>
      </c>
      <c r="F348" s="16">
        <f t="shared" si="62"/>
        <v>0</v>
      </c>
      <c r="G348" s="34"/>
      <c r="H348" s="152"/>
      <c r="I348" s="17">
        <f t="shared" ref="I348:I416" si="66">J348+K348</f>
        <v>0</v>
      </c>
      <c r="J348" s="16"/>
      <c r="K348" s="16"/>
      <c r="L348" s="16">
        <f t="shared" ref="L348:L416" si="67">I348+F348</f>
        <v>0</v>
      </c>
      <c r="M348" s="16">
        <f t="shared" si="63"/>
        <v>234000</v>
      </c>
      <c r="N348" s="120"/>
    </row>
    <row r="349" spans="1:14" ht="15" x14ac:dyDescent="0.25">
      <c r="A349" s="73" t="s">
        <v>140</v>
      </c>
      <c r="B349" s="16"/>
      <c r="C349" s="16"/>
      <c r="D349" s="16"/>
      <c r="E349" s="35"/>
      <c r="F349" s="16">
        <f t="shared" si="62"/>
        <v>0</v>
      </c>
      <c r="G349" s="34"/>
      <c r="H349" s="152"/>
      <c r="I349" s="17">
        <f t="shared" si="66"/>
        <v>0</v>
      </c>
      <c r="J349" s="16"/>
      <c r="K349" s="16"/>
      <c r="L349" s="16">
        <f t="shared" si="67"/>
        <v>0</v>
      </c>
      <c r="M349" s="16">
        <f t="shared" si="63"/>
        <v>0</v>
      </c>
      <c r="N349" s="120"/>
    </row>
    <row r="350" spans="1:14" ht="15" x14ac:dyDescent="0.25">
      <c r="A350" s="72" t="s">
        <v>237</v>
      </c>
      <c r="B350" s="35">
        <v>4411581.5</v>
      </c>
      <c r="C350" s="16">
        <v>4843440</v>
      </c>
      <c r="D350" s="16">
        <v>4843440</v>
      </c>
      <c r="E350" s="35">
        <v>3396066.45</v>
      </c>
      <c r="F350" s="16">
        <f t="shared" si="62"/>
        <v>0</v>
      </c>
      <c r="G350" s="34"/>
      <c r="H350" s="152"/>
      <c r="I350" s="17">
        <f t="shared" si="66"/>
        <v>0</v>
      </c>
      <c r="J350" s="16"/>
      <c r="K350" s="16"/>
      <c r="L350" s="16">
        <f t="shared" si="67"/>
        <v>0</v>
      </c>
      <c r="M350" s="16">
        <f t="shared" si="63"/>
        <v>4843440</v>
      </c>
      <c r="N350" s="120"/>
    </row>
    <row r="351" spans="1:14" ht="15" x14ac:dyDescent="0.25">
      <c r="A351" s="73" t="s">
        <v>137</v>
      </c>
      <c r="B351" s="35"/>
      <c r="C351" s="16"/>
      <c r="D351" s="16"/>
      <c r="E351" s="35"/>
      <c r="F351" s="16">
        <f t="shared" si="62"/>
        <v>0</v>
      </c>
      <c r="G351" s="34"/>
      <c r="H351" s="152"/>
      <c r="I351" s="17">
        <f t="shared" si="66"/>
        <v>0</v>
      </c>
      <c r="J351" s="16"/>
      <c r="K351" s="16"/>
      <c r="L351" s="16">
        <f t="shared" si="67"/>
        <v>0</v>
      </c>
      <c r="M351" s="16">
        <f t="shared" si="63"/>
        <v>0</v>
      </c>
      <c r="N351" s="120"/>
    </row>
    <row r="352" spans="1:14" ht="15" x14ac:dyDescent="0.25">
      <c r="A352" s="73" t="s">
        <v>148</v>
      </c>
      <c r="B352" s="35">
        <v>200000</v>
      </c>
      <c r="C352" s="16"/>
      <c r="D352" s="16"/>
      <c r="E352" s="35"/>
      <c r="F352" s="16">
        <f t="shared" si="62"/>
        <v>0</v>
      </c>
      <c r="G352" s="34"/>
      <c r="H352" s="152"/>
      <c r="I352" s="17">
        <f t="shared" si="66"/>
        <v>0</v>
      </c>
      <c r="J352" s="16"/>
      <c r="K352" s="16"/>
      <c r="L352" s="16">
        <f t="shared" si="67"/>
        <v>0</v>
      </c>
      <c r="M352" s="16">
        <f t="shared" si="63"/>
        <v>0</v>
      </c>
      <c r="N352" s="120"/>
    </row>
    <row r="353" spans="1:501" ht="15" x14ac:dyDescent="0.25">
      <c r="A353" s="73" t="s">
        <v>236</v>
      </c>
      <c r="B353" s="16">
        <v>976086.81</v>
      </c>
      <c r="C353" s="16">
        <v>1443646</v>
      </c>
      <c r="D353" s="16">
        <v>1443646</v>
      </c>
      <c r="E353" s="35">
        <v>542223.48</v>
      </c>
      <c r="F353" s="16">
        <f t="shared" si="62"/>
        <v>0</v>
      </c>
      <c r="G353" s="34"/>
      <c r="H353" s="152"/>
      <c r="I353" s="17">
        <f t="shared" si="66"/>
        <v>0</v>
      </c>
      <c r="J353" s="16"/>
      <c r="K353" s="16"/>
      <c r="L353" s="16">
        <f t="shared" si="67"/>
        <v>0</v>
      </c>
      <c r="M353" s="16">
        <f t="shared" si="63"/>
        <v>1443646</v>
      </c>
      <c r="N353" s="120"/>
    </row>
    <row r="354" spans="1:501" ht="15" x14ac:dyDescent="0.25">
      <c r="A354" s="74" t="s">
        <v>245</v>
      </c>
      <c r="B354" s="16">
        <v>9162269.0999999996</v>
      </c>
      <c r="C354" s="16">
        <v>5225000</v>
      </c>
      <c r="D354" s="16">
        <v>5225000</v>
      </c>
      <c r="E354" s="35">
        <v>4348790.08</v>
      </c>
      <c r="F354" s="16"/>
      <c r="G354" s="34"/>
      <c r="H354" s="152"/>
      <c r="I354" s="17"/>
      <c r="J354" s="16"/>
      <c r="K354" s="16"/>
      <c r="L354" s="16"/>
      <c r="M354" s="16"/>
      <c r="N354" s="120"/>
    </row>
    <row r="355" spans="1:501" ht="34.5" customHeight="1" x14ac:dyDescent="0.25">
      <c r="A355" s="74" t="s">
        <v>246</v>
      </c>
      <c r="B355" s="16">
        <v>7309998.5300000003</v>
      </c>
      <c r="C355" s="16">
        <v>570000</v>
      </c>
      <c r="D355" s="16">
        <v>1662357.73</v>
      </c>
      <c r="E355" s="35">
        <v>1139612.3999999999</v>
      </c>
      <c r="F355" s="16">
        <f t="shared" si="62"/>
        <v>0</v>
      </c>
      <c r="G355" s="34"/>
      <c r="H355" s="152"/>
      <c r="I355" s="17">
        <f t="shared" si="66"/>
        <v>0</v>
      </c>
      <c r="J355" s="16"/>
      <c r="K355" s="16"/>
      <c r="L355" s="16">
        <f t="shared" si="67"/>
        <v>0</v>
      </c>
      <c r="M355" s="16">
        <f t="shared" si="63"/>
        <v>1662357.73</v>
      </c>
      <c r="N355" s="174"/>
    </row>
    <row r="356" spans="1:501" ht="15" x14ac:dyDescent="0.25">
      <c r="A356" s="74" t="s">
        <v>136</v>
      </c>
      <c r="B356" s="75">
        <v>91656</v>
      </c>
      <c r="C356" s="75"/>
      <c r="D356" s="75">
        <v>41105</v>
      </c>
      <c r="E356" s="35">
        <v>41105</v>
      </c>
      <c r="F356" s="16">
        <f t="shared" si="62"/>
        <v>0</v>
      </c>
      <c r="G356" s="34"/>
      <c r="H356" s="152"/>
      <c r="I356" s="17">
        <f t="shared" si="66"/>
        <v>0</v>
      </c>
      <c r="J356" s="75"/>
      <c r="K356" s="75"/>
      <c r="L356" s="75">
        <f t="shared" si="67"/>
        <v>0</v>
      </c>
      <c r="M356" s="75">
        <f t="shared" si="63"/>
        <v>41105</v>
      </c>
      <c r="N356" s="181"/>
    </row>
    <row r="357" spans="1:501" s="27" customFormat="1" ht="29.25" customHeight="1" x14ac:dyDescent="0.25">
      <c r="A357" s="74" t="s">
        <v>260</v>
      </c>
      <c r="B357" s="16"/>
      <c r="C357" s="16">
        <v>0</v>
      </c>
      <c r="D357" s="16">
        <v>4275000</v>
      </c>
      <c r="E357" s="35"/>
      <c r="F357" s="16">
        <f t="shared" si="62"/>
        <v>0</v>
      </c>
      <c r="G357" s="34"/>
      <c r="H357" s="152"/>
      <c r="I357" s="17">
        <f t="shared" si="66"/>
        <v>0</v>
      </c>
      <c r="J357" s="16"/>
      <c r="K357" s="16"/>
      <c r="L357" s="16">
        <f t="shared" si="67"/>
        <v>0</v>
      </c>
      <c r="M357" s="16">
        <f t="shared" si="63"/>
        <v>4275000</v>
      </c>
      <c r="N357" s="181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25.5" x14ac:dyDescent="0.25">
      <c r="A358" s="74" t="s">
        <v>249</v>
      </c>
      <c r="B358" s="16">
        <v>1369907.6</v>
      </c>
      <c r="C358" s="16">
        <v>0</v>
      </c>
      <c r="D358" s="16">
        <v>0</v>
      </c>
      <c r="E358" s="39"/>
      <c r="F358" s="16">
        <f t="shared" si="62"/>
        <v>0</v>
      </c>
      <c r="G358" s="34"/>
      <c r="H358" s="152"/>
      <c r="I358" s="17">
        <f t="shared" si="66"/>
        <v>0</v>
      </c>
      <c r="J358" s="16"/>
      <c r="K358" s="16"/>
      <c r="L358" s="16">
        <f t="shared" si="67"/>
        <v>0</v>
      </c>
      <c r="M358" s="16">
        <f t="shared" si="63"/>
        <v>0</v>
      </c>
      <c r="N358" s="120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5" x14ac:dyDescent="0.25">
      <c r="A359" s="74" t="s">
        <v>211</v>
      </c>
      <c r="B359" s="75">
        <v>46800</v>
      </c>
      <c r="C359" s="75">
        <v>36000</v>
      </c>
      <c r="D359" s="75">
        <v>36000</v>
      </c>
      <c r="E359" s="39">
        <v>36000</v>
      </c>
      <c r="F359" s="16">
        <f t="shared" si="62"/>
        <v>0</v>
      </c>
      <c r="G359" s="16"/>
      <c r="H359" s="17"/>
      <c r="I359" s="17">
        <f t="shared" si="66"/>
        <v>0</v>
      </c>
      <c r="J359" s="16"/>
      <c r="K359" s="16"/>
      <c r="L359" s="16">
        <f t="shared" si="67"/>
        <v>0</v>
      </c>
      <c r="M359" s="16">
        <f t="shared" si="63"/>
        <v>36000</v>
      </c>
      <c r="N359" s="120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23.25" customHeight="1" x14ac:dyDescent="0.25">
      <c r="A360" s="74" t="s">
        <v>216</v>
      </c>
      <c r="B360" s="16">
        <v>1378100</v>
      </c>
      <c r="C360" s="16">
        <v>1407600</v>
      </c>
      <c r="D360" s="16">
        <v>1407600</v>
      </c>
      <c r="E360" s="16">
        <v>883155</v>
      </c>
      <c r="F360" s="16">
        <f t="shared" si="62"/>
        <v>0</v>
      </c>
      <c r="G360" s="16"/>
      <c r="H360" s="17"/>
      <c r="I360" s="17">
        <f t="shared" si="66"/>
        <v>0</v>
      </c>
      <c r="J360" s="16"/>
      <c r="K360" s="16"/>
      <c r="L360" s="16">
        <f t="shared" si="67"/>
        <v>0</v>
      </c>
      <c r="M360" s="16">
        <f t="shared" si="63"/>
        <v>1407600</v>
      </c>
      <c r="N360" s="120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15" x14ac:dyDescent="0.25">
      <c r="A361" s="74" t="s">
        <v>229</v>
      </c>
      <c r="B361" s="16">
        <v>112000</v>
      </c>
      <c r="C361" s="16">
        <v>224370</v>
      </c>
      <c r="D361" s="16">
        <v>224370</v>
      </c>
      <c r="E361" s="39">
        <v>18261</v>
      </c>
      <c r="F361" s="16">
        <f t="shared" si="62"/>
        <v>0</v>
      </c>
      <c r="G361" s="16"/>
      <c r="H361" s="17"/>
      <c r="I361" s="17">
        <f t="shared" si="66"/>
        <v>0</v>
      </c>
      <c r="J361" s="16"/>
      <c r="K361" s="16"/>
      <c r="L361" s="16">
        <f t="shared" si="67"/>
        <v>0</v>
      </c>
      <c r="M361" s="16">
        <f t="shared" si="63"/>
        <v>224370</v>
      </c>
      <c r="N361" s="120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38.25" customHeight="1" x14ac:dyDescent="0.25">
      <c r="A362" s="74" t="s">
        <v>230</v>
      </c>
      <c r="B362" s="16">
        <v>162337.66</v>
      </c>
      <c r="C362" s="16">
        <v>156250</v>
      </c>
      <c r="D362" s="16">
        <v>156250</v>
      </c>
      <c r="E362" s="39">
        <v>156250</v>
      </c>
      <c r="F362" s="16">
        <f t="shared" si="62"/>
        <v>0</v>
      </c>
      <c r="G362" s="16"/>
      <c r="H362" s="17"/>
      <c r="I362" s="17">
        <f t="shared" si="66"/>
        <v>0</v>
      </c>
      <c r="J362" s="16"/>
      <c r="K362" s="16"/>
      <c r="L362" s="16">
        <f t="shared" si="67"/>
        <v>0</v>
      </c>
      <c r="M362" s="16">
        <f t="shared" si="63"/>
        <v>156250</v>
      </c>
      <c r="N362" s="120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53.25" customHeight="1" x14ac:dyDescent="0.25">
      <c r="A363" s="74" t="s">
        <v>256</v>
      </c>
      <c r="B363" s="16"/>
      <c r="C363" s="16"/>
      <c r="D363" s="16">
        <v>2546000</v>
      </c>
      <c r="E363" s="39"/>
      <c r="F363" s="16">
        <f t="shared" si="62"/>
        <v>0</v>
      </c>
      <c r="G363" s="16"/>
      <c r="H363" s="17"/>
      <c r="I363" s="17">
        <f t="shared" si="66"/>
        <v>0</v>
      </c>
      <c r="J363" s="16"/>
      <c r="K363" s="16"/>
      <c r="L363" s="16">
        <f t="shared" si="67"/>
        <v>0</v>
      </c>
      <c r="M363" s="16">
        <f t="shared" si="63"/>
        <v>2546000</v>
      </c>
      <c r="N363" s="181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s="27" customFormat="1" ht="33" customHeight="1" x14ac:dyDescent="0.25">
      <c r="A364" s="73" t="s">
        <v>250</v>
      </c>
      <c r="B364" s="16">
        <v>36896</v>
      </c>
      <c r="C364" s="16">
        <v>37131</v>
      </c>
      <c r="D364" s="16">
        <v>37131</v>
      </c>
      <c r="E364" s="39">
        <v>37131</v>
      </c>
      <c r="F364" s="16">
        <f t="shared" si="62"/>
        <v>0</v>
      </c>
      <c r="G364" s="16"/>
      <c r="H364" s="17"/>
      <c r="I364" s="17">
        <f t="shared" si="66"/>
        <v>0</v>
      </c>
      <c r="J364" s="16"/>
      <c r="K364" s="16"/>
      <c r="L364" s="16">
        <f t="shared" si="67"/>
        <v>0</v>
      </c>
      <c r="M364" s="16">
        <f t="shared" si="63"/>
        <v>37131</v>
      </c>
      <c r="N364" s="120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  <c r="GC364" s="23"/>
      <c r="GD364" s="23"/>
      <c r="GE364" s="23"/>
      <c r="GF364" s="23"/>
      <c r="GG364" s="23"/>
      <c r="GH364" s="23"/>
      <c r="GI364" s="23"/>
      <c r="GJ364" s="23"/>
      <c r="GK364" s="23"/>
      <c r="GL364" s="23"/>
      <c r="GM364" s="23"/>
      <c r="GN364" s="23"/>
      <c r="GO364" s="23"/>
      <c r="GP364" s="23"/>
      <c r="GQ364" s="23"/>
      <c r="GR364" s="23"/>
      <c r="GS364" s="23"/>
      <c r="GT364" s="23"/>
      <c r="GU364" s="23"/>
      <c r="GV364" s="23"/>
      <c r="GW364" s="23"/>
      <c r="GX364" s="23"/>
      <c r="GY364" s="23"/>
      <c r="GZ364" s="23"/>
      <c r="HA364" s="23"/>
      <c r="HB364" s="23"/>
      <c r="HC364" s="23"/>
      <c r="HD364" s="23"/>
      <c r="HE364" s="23"/>
      <c r="HF364" s="23"/>
      <c r="HG364" s="23"/>
      <c r="HH364" s="23"/>
      <c r="HI364" s="23"/>
      <c r="HJ364" s="23"/>
      <c r="HK364" s="23"/>
      <c r="HL364" s="23"/>
      <c r="HM364" s="23"/>
      <c r="HN364" s="23"/>
      <c r="HO364" s="23"/>
      <c r="HP364" s="23"/>
      <c r="HQ364" s="23"/>
      <c r="HR364" s="23"/>
      <c r="HS364" s="23"/>
      <c r="HT364" s="23"/>
      <c r="HU364" s="23"/>
      <c r="HV364" s="23"/>
      <c r="HW364" s="23"/>
      <c r="HX364" s="23"/>
      <c r="HY364" s="23"/>
      <c r="HZ364" s="23"/>
      <c r="IA364" s="23"/>
      <c r="IB364" s="23"/>
      <c r="IC364" s="23"/>
      <c r="ID364" s="23"/>
      <c r="IE364" s="23"/>
      <c r="IF364" s="23"/>
      <c r="IG364" s="23"/>
      <c r="IH364" s="23"/>
      <c r="II364" s="23"/>
      <c r="IJ364" s="23"/>
      <c r="IK364" s="23"/>
      <c r="IL364" s="23"/>
      <c r="IM364" s="23"/>
      <c r="IN364" s="23"/>
      <c r="IO364" s="23"/>
      <c r="IP364" s="23"/>
      <c r="IQ364" s="23"/>
      <c r="IR364" s="23"/>
      <c r="IS364" s="23"/>
      <c r="IT364" s="23"/>
      <c r="IU364" s="23"/>
      <c r="IV364" s="23"/>
      <c r="IW364" s="23"/>
      <c r="IX364" s="23"/>
      <c r="IY364" s="23"/>
      <c r="IZ364" s="23"/>
      <c r="JA364" s="23"/>
      <c r="JB364" s="23"/>
      <c r="JC364" s="23"/>
      <c r="JD364" s="23"/>
      <c r="JE364" s="23"/>
      <c r="JF364" s="23"/>
      <c r="JG364" s="23"/>
      <c r="JH364" s="23"/>
      <c r="JI364" s="23"/>
      <c r="JJ364" s="23"/>
      <c r="JK364" s="23"/>
      <c r="JL364" s="23"/>
      <c r="JM364" s="23"/>
      <c r="JN364" s="23"/>
      <c r="JO364" s="23"/>
      <c r="JP364" s="23"/>
      <c r="JQ364" s="23"/>
      <c r="JR364" s="23"/>
      <c r="JS364" s="23"/>
      <c r="JT364" s="23"/>
      <c r="JU364" s="23"/>
      <c r="JV364" s="23"/>
      <c r="JW364" s="23"/>
      <c r="JX364" s="23"/>
      <c r="JY364" s="23"/>
      <c r="JZ364" s="23"/>
      <c r="KA364" s="23"/>
      <c r="KB364" s="23"/>
      <c r="KC364" s="23"/>
      <c r="KD364" s="23"/>
      <c r="KE364" s="23"/>
      <c r="KF364" s="23"/>
      <c r="KG364" s="23"/>
      <c r="KH364" s="23"/>
      <c r="KI364" s="23"/>
      <c r="KJ364" s="23"/>
      <c r="KK364" s="23"/>
      <c r="KL364" s="23"/>
      <c r="KM364" s="23"/>
      <c r="KN364" s="23"/>
      <c r="KO364" s="23"/>
      <c r="KP364" s="23"/>
      <c r="KQ364" s="23"/>
      <c r="KR364" s="23"/>
      <c r="KS364" s="23"/>
      <c r="KT364" s="23"/>
      <c r="KU364" s="23"/>
      <c r="KV364" s="23"/>
      <c r="KW364" s="23"/>
      <c r="KX364" s="23"/>
      <c r="KY364" s="23"/>
      <c r="KZ364" s="23"/>
      <c r="LA364" s="23"/>
      <c r="LB364" s="23"/>
      <c r="LC364" s="23"/>
      <c r="LD364" s="23"/>
      <c r="LE364" s="23"/>
      <c r="LF364" s="23"/>
      <c r="LG364" s="23"/>
      <c r="LH364" s="23"/>
      <c r="LI364" s="23"/>
      <c r="LJ364" s="23"/>
      <c r="LK364" s="23"/>
      <c r="LL364" s="23"/>
      <c r="LM364" s="23"/>
      <c r="LN364" s="23"/>
      <c r="LO364" s="23"/>
      <c r="LP364" s="23"/>
      <c r="LQ364" s="23"/>
      <c r="LR364" s="23"/>
      <c r="LS364" s="23"/>
      <c r="LT364" s="23"/>
      <c r="LU364" s="23"/>
      <c r="LV364" s="23"/>
      <c r="LW364" s="23"/>
      <c r="LX364" s="23"/>
      <c r="LY364" s="23"/>
      <c r="LZ364" s="23"/>
      <c r="MA364" s="23"/>
      <c r="MB364" s="23"/>
      <c r="MC364" s="23"/>
      <c r="MD364" s="23"/>
      <c r="ME364" s="23"/>
      <c r="MF364" s="23"/>
      <c r="MG364" s="23"/>
      <c r="MH364" s="23"/>
      <c r="MI364" s="23"/>
      <c r="MJ364" s="23"/>
      <c r="MK364" s="23"/>
      <c r="ML364" s="23"/>
      <c r="MM364" s="23"/>
      <c r="MN364" s="23"/>
      <c r="MO364" s="23"/>
      <c r="MP364" s="23"/>
      <c r="MQ364" s="23"/>
      <c r="MR364" s="23"/>
      <c r="MS364" s="23"/>
      <c r="MT364" s="23"/>
      <c r="MU364" s="23"/>
      <c r="MV364" s="23"/>
      <c r="MW364" s="23"/>
      <c r="MX364" s="23"/>
      <c r="MY364" s="23"/>
      <c r="MZ364" s="23"/>
      <c r="NA364" s="23"/>
      <c r="NB364" s="23"/>
      <c r="NC364" s="23"/>
      <c r="ND364" s="23"/>
      <c r="NE364" s="23"/>
      <c r="NF364" s="23"/>
      <c r="NG364" s="23"/>
      <c r="NH364" s="23"/>
      <c r="NI364" s="23"/>
      <c r="NJ364" s="23"/>
      <c r="NK364" s="23"/>
      <c r="NL364" s="23"/>
      <c r="NM364" s="23"/>
      <c r="NN364" s="23"/>
      <c r="NO364" s="23"/>
      <c r="NP364" s="23"/>
      <c r="NQ364" s="23"/>
      <c r="NR364" s="23"/>
      <c r="NS364" s="23"/>
      <c r="NT364" s="23"/>
      <c r="NU364" s="23"/>
      <c r="NV364" s="23"/>
      <c r="NW364" s="23"/>
      <c r="NX364" s="23"/>
      <c r="NY364" s="23"/>
      <c r="NZ364" s="23"/>
      <c r="OA364" s="23"/>
      <c r="OB364" s="23"/>
      <c r="OC364" s="23"/>
      <c r="OD364" s="23"/>
      <c r="OE364" s="23"/>
      <c r="OF364" s="23"/>
      <c r="OG364" s="23"/>
      <c r="OH364" s="23"/>
      <c r="OI364" s="23"/>
      <c r="OJ364" s="23"/>
      <c r="OK364" s="23"/>
      <c r="OL364" s="23"/>
      <c r="OM364" s="23"/>
      <c r="ON364" s="23"/>
      <c r="OO364" s="23"/>
      <c r="OP364" s="23"/>
      <c r="OQ364" s="23"/>
      <c r="OR364" s="23"/>
      <c r="OS364" s="23"/>
      <c r="OT364" s="23"/>
      <c r="OU364" s="23"/>
      <c r="OV364" s="23"/>
      <c r="OW364" s="23"/>
      <c r="OX364" s="23"/>
      <c r="OY364" s="23"/>
      <c r="OZ364" s="23"/>
      <c r="PA364" s="23"/>
      <c r="PB364" s="23"/>
      <c r="PC364" s="23"/>
      <c r="PD364" s="23"/>
      <c r="PE364" s="23"/>
      <c r="PF364" s="23"/>
      <c r="PG364" s="23"/>
      <c r="PH364" s="23"/>
      <c r="PI364" s="23"/>
      <c r="PJ364" s="23"/>
      <c r="PK364" s="23"/>
      <c r="PL364" s="23"/>
      <c r="PM364" s="23"/>
      <c r="PN364" s="23"/>
      <c r="PO364" s="23"/>
      <c r="PP364" s="23"/>
      <c r="PQ364" s="23"/>
      <c r="PR364" s="23"/>
      <c r="PS364" s="23"/>
      <c r="PT364" s="23"/>
      <c r="PU364" s="23"/>
      <c r="PV364" s="23"/>
      <c r="PW364" s="23"/>
      <c r="PX364" s="23"/>
      <c r="PY364" s="23"/>
      <c r="PZ364" s="23"/>
      <c r="QA364" s="23"/>
      <c r="QB364" s="23"/>
      <c r="QC364" s="23"/>
      <c r="QD364" s="23"/>
      <c r="QE364" s="23"/>
      <c r="QF364" s="23"/>
      <c r="QG364" s="23"/>
      <c r="QH364" s="23"/>
      <c r="QI364" s="23"/>
      <c r="QJ364" s="23"/>
      <c r="QK364" s="23"/>
      <c r="QL364" s="23"/>
      <c r="QM364" s="23"/>
      <c r="QN364" s="23"/>
      <c r="QO364" s="23"/>
      <c r="QP364" s="23"/>
      <c r="QQ364" s="23"/>
      <c r="QR364" s="23"/>
      <c r="QS364" s="23"/>
      <c r="QT364" s="23"/>
      <c r="QU364" s="23"/>
      <c r="QV364" s="23"/>
      <c r="QW364" s="23"/>
      <c r="QX364" s="23"/>
      <c r="QY364" s="23"/>
      <c r="QZ364" s="23"/>
      <c r="RA364" s="23"/>
      <c r="RB364" s="23"/>
      <c r="RC364" s="23"/>
      <c r="RD364" s="23"/>
      <c r="RE364" s="23"/>
      <c r="RF364" s="23"/>
      <c r="RG364" s="23"/>
      <c r="RH364" s="23"/>
      <c r="RI364" s="23"/>
      <c r="RJ364" s="23"/>
      <c r="RK364" s="23"/>
      <c r="RL364" s="23"/>
      <c r="RM364" s="23"/>
      <c r="RN364" s="23"/>
      <c r="RO364" s="23"/>
      <c r="RP364" s="23"/>
      <c r="RQ364" s="23"/>
      <c r="RR364" s="23"/>
      <c r="RS364" s="23"/>
      <c r="RT364" s="23"/>
      <c r="RU364" s="23"/>
      <c r="RV364" s="23"/>
      <c r="RW364" s="23"/>
      <c r="RX364" s="23"/>
      <c r="RY364" s="23"/>
      <c r="RZ364" s="23"/>
      <c r="SA364" s="23"/>
      <c r="SB364" s="23"/>
      <c r="SC364" s="23"/>
      <c r="SD364" s="23"/>
      <c r="SE364" s="23"/>
      <c r="SF364" s="23"/>
      <c r="SG364" s="23"/>
    </row>
    <row r="365" spans="1:501" ht="74.25" customHeight="1" x14ac:dyDescent="0.25">
      <c r="A365" s="77" t="s">
        <v>149</v>
      </c>
      <c r="B365" s="16"/>
      <c r="C365" s="16">
        <v>163441.60000000001</v>
      </c>
      <c r="D365" s="16">
        <v>41481.199999999997</v>
      </c>
      <c r="E365" s="16"/>
      <c r="F365" s="16">
        <f t="shared" si="62"/>
        <v>0</v>
      </c>
      <c r="G365" s="16"/>
      <c r="H365" s="17"/>
      <c r="I365" s="17">
        <f t="shared" si="66"/>
        <v>0</v>
      </c>
      <c r="J365" s="16"/>
      <c r="K365" s="16"/>
      <c r="L365" s="78">
        <f t="shared" si="67"/>
        <v>0</v>
      </c>
      <c r="M365" s="78">
        <f t="shared" si="63"/>
        <v>41481.199999999997</v>
      </c>
      <c r="N365" s="181"/>
    </row>
    <row r="366" spans="1:501" ht="82.5" customHeight="1" x14ac:dyDescent="0.25">
      <c r="A366" s="77" t="s">
        <v>150</v>
      </c>
      <c r="B366" s="78">
        <f>B367+B373+B379+B386+B393+B399</f>
        <v>0</v>
      </c>
      <c r="C366" s="78">
        <f t="shared" ref="C366:K366" si="68">C367+C373+C379+C386+C393+C399</f>
        <v>0</v>
      </c>
      <c r="D366" s="78">
        <f t="shared" si="68"/>
        <v>0</v>
      </c>
      <c r="E366" s="78">
        <f t="shared" si="68"/>
        <v>0</v>
      </c>
      <c r="F366" s="78">
        <f t="shared" si="62"/>
        <v>0</v>
      </c>
      <c r="G366" s="78">
        <f t="shared" si="68"/>
        <v>0</v>
      </c>
      <c r="H366" s="78">
        <f t="shared" ref="H366" si="69">H367+H373+H379+H386+H393+H399</f>
        <v>0</v>
      </c>
      <c r="I366" s="78">
        <f t="shared" si="66"/>
        <v>0</v>
      </c>
      <c r="J366" s="78">
        <f t="shared" ref="J366" si="70">J367+J373+J379+J386+J393+J399</f>
        <v>0</v>
      </c>
      <c r="K366" s="78">
        <f t="shared" si="68"/>
        <v>0</v>
      </c>
      <c r="L366" s="78">
        <f t="shared" si="67"/>
        <v>0</v>
      </c>
      <c r="M366" s="78">
        <f t="shared" si="63"/>
        <v>0</v>
      </c>
      <c r="N366" s="134"/>
    </row>
    <row r="367" spans="1:501" ht="30" customHeight="1" x14ac:dyDescent="0.25">
      <c r="A367" s="79" t="s">
        <v>151</v>
      </c>
      <c r="B367" s="50"/>
      <c r="C367" s="50"/>
      <c r="D367" s="50"/>
      <c r="E367" s="50"/>
      <c r="F367" s="50">
        <f t="shared" si="62"/>
        <v>0</v>
      </c>
      <c r="G367" s="50"/>
      <c r="H367" s="163"/>
      <c r="I367" s="148">
        <f t="shared" si="66"/>
        <v>0</v>
      </c>
      <c r="J367" s="50"/>
      <c r="K367" s="50"/>
      <c r="L367" s="50">
        <f t="shared" si="67"/>
        <v>0</v>
      </c>
      <c r="M367" s="50">
        <f t="shared" si="63"/>
        <v>0</v>
      </c>
      <c r="N367" s="135"/>
    </row>
    <row r="368" spans="1:501" ht="29.25" customHeight="1" x14ac:dyDescent="0.25">
      <c r="A368" s="28" t="s">
        <v>125</v>
      </c>
      <c r="B368" s="29"/>
      <c r="C368" s="29"/>
      <c r="D368" s="29"/>
      <c r="E368" s="45"/>
      <c r="F368" s="29">
        <f t="shared" si="62"/>
        <v>0</v>
      </c>
      <c r="G368" s="29"/>
      <c r="H368" s="149"/>
      <c r="I368" s="149">
        <f t="shared" si="66"/>
        <v>0</v>
      </c>
      <c r="J368" s="29"/>
      <c r="K368" s="29"/>
      <c r="L368" s="29">
        <f t="shared" si="67"/>
        <v>0</v>
      </c>
      <c r="M368" s="29">
        <f t="shared" si="63"/>
        <v>0</v>
      </c>
      <c r="N368" s="123"/>
    </row>
    <row r="369" spans="1:14" ht="27" customHeight="1" x14ac:dyDescent="0.25">
      <c r="A369" s="36" t="s">
        <v>126</v>
      </c>
      <c r="B369" s="37"/>
      <c r="C369" s="37"/>
      <c r="D369" s="37"/>
      <c r="E369" s="44"/>
      <c r="F369" s="37">
        <f t="shared" si="62"/>
        <v>0</v>
      </c>
      <c r="G369" s="37"/>
      <c r="H369" s="151"/>
      <c r="I369" s="151">
        <f t="shared" si="66"/>
        <v>0</v>
      </c>
      <c r="J369" s="37"/>
      <c r="K369" s="37"/>
      <c r="L369" s="37">
        <f t="shared" si="67"/>
        <v>0</v>
      </c>
      <c r="M369" s="37">
        <f t="shared" si="63"/>
        <v>0</v>
      </c>
      <c r="N369" s="126"/>
    </row>
    <row r="370" spans="1:14" ht="32.25" customHeight="1" x14ac:dyDescent="0.25">
      <c r="A370" s="80" t="s">
        <v>79</v>
      </c>
      <c r="B370" s="47"/>
      <c r="C370" s="47"/>
      <c r="D370" s="47"/>
      <c r="E370" s="81"/>
      <c r="F370" s="47">
        <f t="shared" si="62"/>
        <v>0</v>
      </c>
      <c r="G370" s="47"/>
      <c r="H370" s="153"/>
      <c r="I370" s="153">
        <f t="shared" si="66"/>
        <v>0</v>
      </c>
      <c r="J370" s="47"/>
      <c r="K370" s="47"/>
      <c r="L370" s="47">
        <f t="shared" si="67"/>
        <v>0</v>
      </c>
      <c r="M370" s="47">
        <f t="shared" si="63"/>
        <v>0</v>
      </c>
      <c r="N370" s="128"/>
    </row>
    <row r="371" spans="1:14" ht="31.5" customHeight="1" x14ac:dyDescent="0.25">
      <c r="A371" s="82" t="s">
        <v>128</v>
      </c>
      <c r="B371" s="68"/>
      <c r="C371" s="68"/>
      <c r="D371" s="68"/>
      <c r="E371" s="83"/>
      <c r="F371" s="68">
        <f t="shared" si="62"/>
        <v>0</v>
      </c>
      <c r="G371" s="68"/>
      <c r="H371" s="159"/>
      <c r="I371" s="159">
        <f t="shared" si="66"/>
        <v>0</v>
      </c>
      <c r="J371" s="68"/>
      <c r="K371" s="68"/>
      <c r="L371" s="68">
        <f t="shared" si="67"/>
        <v>0</v>
      </c>
      <c r="M371" s="68">
        <f t="shared" si="63"/>
        <v>0</v>
      </c>
      <c r="N371" s="131"/>
    </row>
    <row r="372" spans="1:14" ht="33" customHeight="1" x14ac:dyDescent="0.25">
      <c r="A372" s="33" t="s">
        <v>48</v>
      </c>
      <c r="B372" s="16"/>
      <c r="C372" s="16"/>
      <c r="D372" s="16"/>
      <c r="E372" s="78"/>
      <c r="F372" s="16">
        <f t="shared" si="62"/>
        <v>0</v>
      </c>
      <c r="G372" s="16"/>
      <c r="H372" s="17"/>
      <c r="I372" s="17">
        <f t="shared" si="66"/>
        <v>0</v>
      </c>
      <c r="J372" s="16"/>
      <c r="K372" s="16"/>
      <c r="L372" s="16">
        <f t="shared" si="67"/>
        <v>0</v>
      </c>
      <c r="M372" s="16">
        <f t="shared" si="63"/>
        <v>0</v>
      </c>
      <c r="N372" s="120"/>
    </row>
    <row r="373" spans="1:14" ht="33" customHeight="1" x14ac:dyDescent="0.25">
      <c r="A373" s="79" t="s">
        <v>152</v>
      </c>
      <c r="B373" s="50"/>
      <c r="C373" s="50"/>
      <c r="D373" s="50"/>
      <c r="E373" s="50"/>
      <c r="F373" s="50">
        <f t="shared" si="62"/>
        <v>0</v>
      </c>
      <c r="G373" s="50"/>
      <c r="H373" s="163"/>
      <c r="I373" s="148">
        <f t="shared" si="66"/>
        <v>0</v>
      </c>
      <c r="J373" s="50"/>
      <c r="K373" s="50"/>
      <c r="L373" s="50">
        <f t="shared" si="67"/>
        <v>0</v>
      </c>
      <c r="M373" s="50">
        <f t="shared" si="63"/>
        <v>0</v>
      </c>
      <c r="N373" s="135"/>
    </row>
    <row r="374" spans="1:14" ht="23.25" customHeight="1" x14ac:dyDescent="0.25">
      <c r="A374" s="28" t="s">
        <v>125</v>
      </c>
      <c r="B374" s="29"/>
      <c r="C374" s="29"/>
      <c r="D374" s="29"/>
      <c r="E374" s="29"/>
      <c r="F374" s="29">
        <f t="shared" si="62"/>
        <v>0</v>
      </c>
      <c r="G374" s="29"/>
      <c r="H374" s="149"/>
      <c r="I374" s="149">
        <f t="shared" si="66"/>
        <v>0</v>
      </c>
      <c r="J374" s="29"/>
      <c r="K374" s="29"/>
      <c r="L374" s="29">
        <f t="shared" si="67"/>
        <v>0</v>
      </c>
      <c r="M374" s="29">
        <f t="shared" si="63"/>
        <v>0</v>
      </c>
      <c r="N374" s="123"/>
    </row>
    <row r="375" spans="1:14" s="40" customFormat="1" ht="26.25" customHeight="1" x14ac:dyDescent="0.25">
      <c r="A375" s="61" t="s">
        <v>126</v>
      </c>
      <c r="B375" s="61"/>
      <c r="C375" s="61"/>
      <c r="D375" s="61"/>
      <c r="E375" s="61"/>
      <c r="F375" s="61">
        <f t="shared" si="62"/>
        <v>0</v>
      </c>
      <c r="G375" s="61"/>
      <c r="H375" s="61"/>
      <c r="I375" s="61">
        <f t="shared" si="66"/>
        <v>0</v>
      </c>
      <c r="J375" s="61"/>
      <c r="K375" s="61"/>
      <c r="L375" s="61">
        <f t="shared" si="67"/>
        <v>0</v>
      </c>
      <c r="M375" s="61">
        <f t="shared" si="63"/>
        <v>0</v>
      </c>
      <c r="N375" s="61"/>
    </row>
    <row r="376" spans="1:14" ht="24.75" customHeight="1" x14ac:dyDescent="0.25">
      <c r="A376" s="80" t="s">
        <v>79</v>
      </c>
      <c r="B376" s="47"/>
      <c r="C376" s="47"/>
      <c r="D376" s="47"/>
      <c r="E376" s="47"/>
      <c r="F376" s="47">
        <f t="shared" si="62"/>
        <v>0</v>
      </c>
      <c r="G376" s="47"/>
      <c r="H376" s="153"/>
      <c r="I376" s="153">
        <f t="shared" si="66"/>
        <v>0</v>
      </c>
      <c r="J376" s="47"/>
      <c r="K376" s="47"/>
      <c r="L376" s="47">
        <f t="shared" si="67"/>
        <v>0</v>
      </c>
      <c r="M376" s="47">
        <f t="shared" si="63"/>
        <v>0</v>
      </c>
      <c r="N376" s="128"/>
    </row>
    <row r="377" spans="1:14" ht="24.75" customHeight="1" x14ac:dyDescent="0.25">
      <c r="A377" s="82" t="s">
        <v>128</v>
      </c>
      <c r="B377" s="68"/>
      <c r="C377" s="68"/>
      <c r="D377" s="68"/>
      <c r="E377" s="68"/>
      <c r="F377" s="68">
        <f t="shared" si="62"/>
        <v>0</v>
      </c>
      <c r="G377" s="68"/>
      <c r="H377" s="159"/>
      <c r="I377" s="159">
        <f t="shared" si="66"/>
        <v>0</v>
      </c>
      <c r="J377" s="68"/>
      <c r="K377" s="68"/>
      <c r="L377" s="68">
        <f t="shared" si="67"/>
        <v>0</v>
      </c>
      <c r="M377" s="68">
        <f t="shared" si="63"/>
        <v>0</v>
      </c>
      <c r="N377" s="131"/>
    </row>
    <row r="378" spans="1:14" ht="25.5" customHeight="1" x14ac:dyDescent="0.25">
      <c r="A378" s="33" t="s">
        <v>48</v>
      </c>
      <c r="B378" s="16"/>
      <c r="C378" s="16"/>
      <c r="D378" s="16"/>
      <c r="E378" s="16"/>
      <c r="F378" s="16">
        <f t="shared" si="62"/>
        <v>0</v>
      </c>
      <c r="G378" s="16"/>
      <c r="H378" s="17"/>
      <c r="I378" s="17">
        <f t="shared" si="66"/>
        <v>0</v>
      </c>
      <c r="J378" s="16"/>
      <c r="K378" s="16"/>
      <c r="L378" s="16">
        <f t="shared" si="67"/>
        <v>0</v>
      </c>
      <c r="M378" s="16">
        <f t="shared" si="63"/>
        <v>0</v>
      </c>
      <c r="N378" s="120"/>
    </row>
    <row r="379" spans="1:14" ht="28.5" customHeight="1" x14ac:dyDescent="0.25">
      <c r="A379" s="79" t="s">
        <v>124</v>
      </c>
      <c r="B379" s="50"/>
      <c r="C379" s="50"/>
      <c r="D379" s="50"/>
      <c r="E379" s="50"/>
      <c r="F379" s="50">
        <f t="shared" si="62"/>
        <v>0</v>
      </c>
      <c r="G379" s="50"/>
      <c r="H379" s="163"/>
      <c r="I379" s="148">
        <f t="shared" si="66"/>
        <v>0</v>
      </c>
      <c r="J379" s="50"/>
      <c r="K379" s="50"/>
      <c r="L379" s="50">
        <f t="shared" si="67"/>
        <v>0</v>
      </c>
      <c r="M379" s="50">
        <f t="shared" si="63"/>
        <v>0</v>
      </c>
      <c r="N379" s="135"/>
    </row>
    <row r="380" spans="1:14" ht="23.25" customHeight="1" x14ac:dyDescent="0.25">
      <c r="A380" s="28" t="s">
        <v>125</v>
      </c>
      <c r="B380" s="29"/>
      <c r="C380" s="29"/>
      <c r="D380" s="29"/>
      <c r="E380" s="29"/>
      <c r="F380" s="29">
        <f t="shared" si="62"/>
        <v>0</v>
      </c>
      <c r="G380" s="29"/>
      <c r="H380" s="149"/>
      <c r="I380" s="149">
        <f t="shared" si="66"/>
        <v>0</v>
      </c>
      <c r="J380" s="29"/>
      <c r="K380" s="29"/>
      <c r="L380" s="29">
        <f t="shared" si="67"/>
        <v>0</v>
      </c>
      <c r="M380" s="29">
        <f t="shared" si="63"/>
        <v>0</v>
      </c>
      <c r="N380" s="123"/>
    </row>
    <row r="381" spans="1:14" s="40" customFormat="1" ht="26.25" customHeight="1" x14ac:dyDescent="0.25">
      <c r="A381" s="61" t="s">
        <v>126</v>
      </c>
      <c r="B381" s="61"/>
      <c r="C381" s="61"/>
      <c r="D381" s="61"/>
      <c r="E381" s="61"/>
      <c r="F381" s="61">
        <f t="shared" si="62"/>
        <v>0</v>
      </c>
      <c r="G381" s="61"/>
      <c r="H381" s="61"/>
      <c r="I381" s="61">
        <f t="shared" si="66"/>
        <v>0</v>
      </c>
      <c r="J381" s="61"/>
      <c r="K381" s="61"/>
      <c r="L381" s="61">
        <f t="shared" si="67"/>
        <v>0</v>
      </c>
      <c r="M381" s="61">
        <f t="shared" si="63"/>
        <v>0</v>
      </c>
      <c r="N381" s="61"/>
    </row>
    <row r="382" spans="1:14" s="32" customFormat="1" ht="26.25" customHeight="1" x14ac:dyDescent="0.25">
      <c r="A382" s="62" t="s">
        <v>79</v>
      </c>
      <c r="B382" s="47"/>
      <c r="C382" s="47"/>
      <c r="D382" s="47"/>
      <c r="E382" s="47"/>
      <c r="F382" s="47">
        <f t="shared" si="62"/>
        <v>0</v>
      </c>
      <c r="G382" s="47"/>
      <c r="H382" s="153"/>
      <c r="I382" s="153">
        <f t="shared" si="66"/>
        <v>0</v>
      </c>
      <c r="J382" s="47"/>
      <c r="K382" s="47"/>
      <c r="L382" s="47">
        <f t="shared" si="67"/>
        <v>0</v>
      </c>
      <c r="M382" s="47">
        <f t="shared" si="63"/>
        <v>0</v>
      </c>
      <c r="N382" s="128"/>
    </row>
    <row r="383" spans="1:14" ht="27.75" customHeight="1" x14ac:dyDescent="0.25">
      <c r="A383" s="64" t="s">
        <v>127</v>
      </c>
      <c r="B383" s="84"/>
      <c r="C383" s="84"/>
      <c r="D383" s="84"/>
      <c r="E383" s="84"/>
      <c r="F383" s="84">
        <f t="shared" si="62"/>
        <v>0</v>
      </c>
      <c r="G383" s="84"/>
      <c r="H383" s="157"/>
      <c r="I383" s="157">
        <f t="shared" si="66"/>
        <v>0</v>
      </c>
      <c r="J383" s="84"/>
      <c r="K383" s="84"/>
      <c r="L383" s="84">
        <f t="shared" si="67"/>
        <v>0</v>
      </c>
      <c r="M383" s="84">
        <f t="shared" si="63"/>
        <v>0</v>
      </c>
      <c r="N383" s="130"/>
    </row>
    <row r="384" spans="1:14" ht="28.5" customHeight="1" x14ac:dyDescent="0.25">
      <c r="A384" s="66" t="s">
        <v>128</v>
      </c>
      <c r="B384" s="68"/>
      <c r="C384" s="68"/>
      <c r="D384" s="68"/>
      <c r="E384" s="68"/>
      <c r="F384" s="68">
        <f t="shared" si="62"/>
        <v>0</v>
      </c>
      <c r="G384" s="68"/>
      <c r="H384" s="159"/>
      <c r="I384" s="159">
        <f t="shared" si="66"/>
        <v>0</v>
      </c>
      <c r="J384" s="68"/>
      <c r="K384" s="68"/>
      <c r="L384" s="68">
        <f t="shared" si="67"/>
        <v>0</v>
      </c>
      <c r="M384" s="68">
        <f t="shared" si="63"/>
        <v>0</v>
      </c>
      <c r="N384" s="131"/>
    </row>
    <row r="385" spans="1:14" ht="24.75" customHeight="1" x14ac:dyDescent="0.25">
      <c r="A385" s="33" t="s">
        <v>48</v>
      </c>
      <c r="B385" s="16"/>
      <c r="C385" s="16"/>
      <c r="D385" s="16"/>
      <c r="E385" s="16"/>
      <c r="F385" s="16">
        <f t="shared" si="62"/>
        <v>0</v>
      </c>
      <c r="G385" s="16"/>
      <c r="H385" s="17"/>
      <c r="I385" s="17">
        <f t="shared" si="66"/>
        <v>0</v>
      </c>
      <c r="J385" s="16"/>
      <c r="K385" s="16"/>
      <c r="L385" s="16">
        <f t="shared" si="67"/>
        <v>0</v>
      </c>
      <c r="M385" s="16">
        <f t="shared" si="63"/>
        <v>0</v>
      </c>
      <c r="N385" s="120"/>
    </row>
    <row r="386" spans="1:14" ht="30" customHeight="1" x14ac:dyDescent="0.25">
      <c r="A386" s="79" t="s">
        <v>129</v>
      </c>
      <c r="B386" s="50"/>
      <c r="C386" s="50"/>
      <c r="D386" s="50"/>
      <c r="E386" s="50"/>
      <c r="F386" s="50">
        <f t="shared" si="62"/>
        <v>0</v>
      </c>
      <c r="G386" s="50"/>
      <c r="H386" s="163"/>
      <c r="I386" s="148">
        <f t="shared" si="66"/>
        <v>0</v>
      </c>
      <c r="J386" s="50"/>
      <c r="K386" s="50"/>
      <c r="L386" s="50">
        <f t="shared" si="67"/>
        <v>0</v>
      </c>
      <c r="M386" s="50">
        <f t="shared" si="63"/>
        <v>0</v>
      </c>
      <c r="N386" s="135"/>
    </row>
    <row r="387" spans="1:14" ht="31.5" customHeight="1" x14ac:dyDescent="0.25">
      <c r="A387" s="28" t="s">
        <v>125</v>
      </c>
      <c r="B387" s="60"/>
      <c r="C387" s="60"/>
      <c r="D387" s="60"/>
      <c r="E387" s="45"/>
      <c r="F387" s="60">
        <f t="shared" si="62"/>
        <v>0</v>
      </c>
      <c r="G387" s="60"/>
      <c r="H387" s="154"/>
      <c r="I387" s="149">
        <f t="shared" si="66"/>
        <v>0</v>
      </c>
      <c r="J387" s="60"/>
      <c r="K387" s="60"/>
      <c r="L387" s="45">
        <f t="shared" si="67"/>
        <v>0</v>
      </c>
      <c r="M387" s="45">
        <f t="shared" si="63"/>
        <v>0</v>
      </c>
      <c r="N387" s="136"/>
    </row>
    <row r="388" spans="1:14" s="40" customFormat="1" ht="22.5" customHeight="1" x14ac:dyDescent="0.25">
      <c r="A388" s="61" t="s">
        <v>126</v>
      </c>
      <c r="B388" s="61"/>
      <c r="C388" s="61"/>
      <c r="D388" s="61"/>
      <c r="E388" s="61"/>
      <c r="F388" s="61">
        <f t="shared" si="62"/>
        <v>0</v>
      </c>
      <c r="G388" s="61"/>
      <c r="H388" s="61"/>
      <c r="I388" s="61">
        <f t="shared" si="66"/>
        <v>0</v>
      </c>
      <c r="J388" s="61"/>
      <c r="K388" s="61"/>
      <c r="L388" s="61">
        <f t="shared" si="67"/>
        <v>0</v>
      </c>
      <c r="M388" s="61">
        <f t="shared" si="63"/>
        <v>0</v>
      </c>
      <c r="N388" s="61"/>
    </row>
    <row r="389" spans="1:14" ht="27.75" customHeight="1" x14ac:dyDescent="0.25">
      <c r="A389" s="62" t="s">
        <v>79</v>
      </c>
      <c r="B389" s="63"/>
      <c r="C389" s="63"/>
      <c r="D389" s="63"/>
      <c r="E389" s="81"/>
      <c r="F389" s="63">
        <f t="shared" si="62"/>
        <v>0</v>
      </c>
      <c r="G389" s="63"/>
      <c r="H389" s="155"/>
      <c r="I389" s="153">
        <f t="shared" si="66"/>
        <v>0</v>
      </c>
      <c r="J389" s="63"/>
      <c r="K389" s="63"/>
      <c r="L389" s="81">
        <f t="shared" si="67"/>
        <v>0</v>
      </c>
      <c r="M389" s="81">
        <f t="shared" si="63"/>
        <v>0</v>
      </c>
      <c r="N389" s="128"/>
    </row>
    <row r="390" spans="1:14" ht="27.75" customHeight="1" x14ac:dyDescent="0.25">
      <c r="A390" s="64" t="s">
        <v>127</v>
      </c>
      <c r="B390" s="85"/>
      <c r="C390" s="65"/>
      <c r="D390" s="85"/>
      <c r="E390" s="86"/>
      <c r="F390" s="65">
        <f t="shared" si="62"/>
        <v>0</v>
      </c>
      <c r="G390" s="65"/>
      <c r="H390" s="156"/>
      <c r="I390" s="157">
        <f t="shared" si="66"/>
        <v>0</v>
      </c>
      <c r="J390" s="85"/>
      <c r="K390" s="85"/>
      <c r="L390" s="86">
        <f t="shared" si="67"/>
        <v>0</v>
      </c>
      <c r="M390" s="86">
        <f t="shared" si="63"/>
        <v>0</v>
      </c>
      <c r="N390" s="130"/>
    </row>
    <row r="391" spans="1:14" ht="29.25" customHeight="1" x14ac:dyDescent="0.25">
      <c r="A391" s="66" t="s">
        <v>128</v>
      </c>
      <c r="B391" s="87"/>
      <c r="C391" s="67"/>
      <c r="D391" s="87"/>
      <c r="E391" s="83"/>
      <c r="F391" s="67">
        <f t="shared" ref="F391:F456" si="71">G391+H391</f>
        <v>0</v>
      </c>
      <c r="G391" s="67"/>
      <c r="H391" s="158"/>
      <c r="I391" s="159">
        <f t="shared" si="66"/>
        <v>0</v>
      </c>
      <c r="J391" s="87"/>
      <c r="K391" s="87"/>
      <c r="L391" s="83">
        <f t="shared" si="67"/>
        <v>0</v>
      </c>
      <c r="M391" s="83">
        <f t="shared" ref="M391:M456" si="72">D391+L391</f>
        <v>0</v>
      </c>
      <c r="N391" s="131"/>
    </row>
    <row r="392" spans="1:14" ht="26.25" customHeight="1" x14ac:dyDescent="0.25">
      <c r="A392" s="33" t="s">
        <v>48</v>
      </c>
      <c r="B392" s="16"/>
      <c r="C392" s="16"/>
      <c r="D392" s="16"/>
      <c r="E392" s="78"/>
      <c r="F392" s="16">
        <f t="shared" si="71"/>
        <v>0</v>
      </c>
      <c r="G392" s="16"/>
      <c r="H392" s="17"/>
      <c r="I392" s="17">
        <f t="shared" si="66"/>
        <v>0</v>
      </c>
      <c r="J392" s="16"/>
      <c r="K392" s="16"/>
      <c r="L392" s="78">
        <f t="shared" si="67"/>
        <v>0</v>
      </c>
      <c r="M392" s="78">
        <f t="shared" si="72"/>
        <v>0</v>
      </c>
      <c r="N392" s="120"/>
    </row>
    <row r="393" spans="1:14" ht="27" customHeight="1" x14ac:dyDescent="0.25">
      <c r="A393" s="79" t="s">
        <v>130</v>
      </c>
      <c r="B393" s="50"/>
      <c r="C393" s="50"/>
      <c r="D393" s="50"/>
      <c r="E393" s="50"/>
      <c r="F393" s="50">
        <f t="shared" si="71"/>
        <v>0</v>
      </c>
      <c r="G393" s="50"/>
      <c r="H393" s="163"/>
      <c r="I393" s="148">
        <f t="shared" si="66"/>
        <v>0</v>
      </c>
      <c r="J393" s="50"/>
      <c r="K393" s="50"/>
      <c r="L393" s="50">
        <f t="shared" si="67"/>
        <v>0</v>
      </c>
      <c r="M393" s="50">
        <f t="shared" si="72"/>
        <v>0</v>
      </c>
      <c r="N393" s="135"/>
    </row>
    <row r="394" spans="1:14" ht="25.5" customHeight="1" x14ac:dyDescent="0.25">
      <c r="A394" s="28" t="s">
        <v>125</v>
      </c>
      <c r="B394" s="29"/>
      <c r="C394" s="29"/>
      <c r="D394" s="29"/>
      <c r="E394" s="29"/>
      <c r="F394" s="29">
        <f t="shared" si="71"/>
        <v>0</v>
      </c>
      <c r="G394" s="29"/>
      <c r="H394" s="149"/>
      <c r="I394" s="149">
        <f t="shared" si="66"/>
        <v>0</v>
      </c>
      <c r="J394" s="29"/>
      <c r="K394" s="29"/>
      <c r="L394" s="29">
        <f t="shared" si="67"/>
        <v>0</v>
      </c>
      <c r="M394" s="29">
        <f t="shared" si="72"/>
        <v>0</v>
      </c>
      <c r="N394" s="123"/>
    </row>
    <row r="395" spans="1:14" s="40" customFormat="1" ht="27.75" customHeight="1" x14ac:dyDescent="0.25">
      <c r="A395" s="61" t="s">
        <v>126</v>
      </c>
      <c r="B395" s="61"/>
      <c r="C395" s="61"/>
      <c r="D395" s="61"/>
      <c r="E395" s="61"/>
      <c r="F395" s="61">
        <f t="shared" si="71"/>
        <v>0</v>
      </c>
      <c r="G395" s="61"/>
      <c r="H395" s="61"/>
      <c r="I395" s="61">
        <f t="shared" si="66"/>
        <v>0</v>
      </c>
      <c r="J395" s="61"/>
      <c r="K395" s="61"/>
      <c r="L395" s="61">
        <f t="shared" si="67"/>
        <v>0</v>
      </c>
      <c r="M395" s="61">
        <f t="shared" si="72"/>
        <v>0</v>
      </c>
      <c r="N395" s="61"/>
    </row>
    <row r="396" spans="1:14" ht="23.25" customHeight="1" x14ac:dyDescent="0.25">
      <c r="A396" s="62" t="s">
        <v>79</v>
      </c>
      <c r="B396" s="47"/>
      <c r="C396" s="47"/>
      <c r="D396" s="47"/>
      <c r="E396" s="47"/>
      <c r="F396" s="47">
        <f t="shared" si="71"/>
        <v>0</v>
      </c>
      <c r="G396" s="47"/>
      <c r="H396" s="153"/>
      <c r="I396" s="153">
        <f t="shared" si="66"/>
        <v>0</v>
      </c>
      <c r="J396" s="47"/>
      <c r="K396" s="47"/>
      <c r="L396" s="47">
        <f t="shared" si="67"/>
        <v>0</v>
      </c>
      <c r="M396" s="47">
        <f t="shared" si="72"/>
        <v>0</v>
      </c>
      <c r="N396" s="128"/>
    </row>
    <row r="397" spans="1:14" ht="34.5" customHeight="1" x14ac:dyDescent="0.25">
      <c r="A397" s="66" t="s">
        <v>128</v>
      </c>
      <c r="B397" s="68"/>
      <c r="C397" s="68"/>
      <c r="D397" s="68"/>
      <c r="E397" s="68"/>
      <c r="F397" s="68">
        <f t="shared" si="71"/>
        <v>0</v>
      </c>
      <c r="G397" s="68"/>
      <c r="H397" s="159"/>
      <c r="I397" s="159">
        <f t="shared" si="66"/>
        <v>0</v>
      </c>
      <c r="J397" s="68"/>
      <c r="K397" s="68"/>
      <c r="L397" s="68">
        <f t="shared" si="67"/>
        <v>0</v>
      </c>
      <c r="M397" s="68">
        <f t="shared" si="72"/>
        <v>0</v>
      </c>
      <c r="N397" s="131"/>
    </row>
    <row r="398" spans="1:14" ht="28.5" customHeight="1" x14ac:dyDescent="0.25">
      <c r="A398" s="33" t="s">
        <v>48</v>
      </c>
      <c r="B398" s="16"/>
      <c r="C398" s="16"/>
      <c r="D398" s="16"/>
      <c r="E398" s="16"/>
      <c r="F398" s="16">
        <f t="shared" si="71"/>
        <v>0</v>
      </c>
      <c r="G398" s="16"/>
      <c r="H398" s="17"/>
      <c r="I398" s="17">
        <f t="shared" si="66"/>
        <v>0</v>
      </c>
      <c r="J398" s="16"/>
      <c r="K398" s="16"/>
      <c r="L398" s="16">
        <f t="shared" si="67"/>
        <v>0</v>
      </c>
      <c r="M398" s="16">
        <f t="shared" si="72"/>
        <v>0</v>
      </c>
      <c r="N398" s="120"/>
    </row>
    <row r="399" spans="1:14" ht="25.5" customHeight="1" x14ac:dyDescent="0.25">
      <c r="A399" s="79" t="s">
        <v>131</v>
      </c>
      <c r="B399" s="50"/>
      <c r="C399" s="50"/>
      <c r="D399" s="50"/>
      <c r="E399" s="50"/>
      <c r="F399" s="50">
        <f t="shared" si="71"/>
        <v>0</v>
      </c>
      <c r="G399" s="50"/>
      <c r="H399" s="163"/>
      <c r="I399" s="148">
        <f t="shared" si="66"/>
        <v>0</v>
      </c>
      <c r="J399" s="50"/>
      <c r="K399" s="50"/>
      <c r="L399" s="50">
        <f t="shared" si="67"/>
        <v>0</v>
      </c>
      <c r="M399" s="50">
        <f t="shared" si="72"/>
        <v>0</v>
      </c>
      <c r="N399" s="135"/>
    </row>
    <row r="400" spans="1:14" ht="32.25" customHeight="1" x14ac:dyDescent="0.25">
      <c r="A400" s="28" t="s">
        <v>125</v>
      </c>
      <c r="B400" s="29"/>
      <c r="C400" s="29"/>
      <c r="D400" s="29"/>
      <c r="E400" s="29"/>
      <c r="F400" s="29">
        <f t="shared" si="71"/>
        <v>0</v>
      </c>
      <c r="G400" s="29"/>
      <c r="H400" s="149"/>
      <c r="I400" s="149">
        <f t="shared" si="66"/>
        <v>0</v>
      </c>
      <c r="J400" s="29"/>
      <c r="K400" s="29"/>
      <c r="L400" s="29">
        <f t="shared" si="67"/>
        <v>0</v>
      </c>
      <c r="M400" s="29">
        <f t="shared" si="72"/>
        <v>0</v>
      </c>
      <c r="N400" s="123"/>
    </row>
    <row r="401" spans="1:14" s="40" customFormat="1" ht="26.25" customHeight="1" x14ac:dyDescent="0.25">
      <c r="A401" s="61" t="s">
        <v>126</v>
      </c>
      <c r="B401" s="61"/>
      <c r="C401" s="61"/>
      <c r="D401" s="61"/>
      <c r="E401" s="61"/>
      <c r="F401" s="61">
        <f t="shared" si="71"/>
        <v>0</v>
      </c>
      <c r="G401" s="61"/>
      <c r="H401" s="61"/>
      <c r="I401" s="61">
        <f t="shared" si="66"/>
        <v>0</v>
      </c>
      <c r="J401" s="61"/>
      <c r="K401" s="61"/>
      <c r="L401" s="61">
        <f t="shared" si="67"/>
        <v>0</v>
      </c>
      <c r="M401" s="61">
        <f t="shared" si="72"/>
        <v>0</v>
      </c>
      <c r="N401" s="61"/>
    </row>
    <row r="402" spans="1:14" ht="27" customHeight="1" x14ac:dyDescent="0.25">
      <c r="A402" s="62" t="s">
        <v>79</v>
      </c>
      <c r="B402" s="47"/>
      <c r="C402" s="47"/>
      <c r="D402" s="47"/>
      <c r="E402" s="47"/>
      <c r="F402" s="47">
        <f t="shared" si="71"/>
        <v>0</v>
      </c>
      <c r="G402" s="47"/>
      <c r="H402" s="153"/>
      <c r="I402" s="153">
        <f t="shared" si="66"/>
        <v>0</v>
      </c>
      <c r="J402" s="47"/>
      <c r="K402" s="47"/>
      <c r="L402" s="47">
        <f t="shared" si="67"/>
        <v>0</v>
      </c>
      <c r="M402" s="47">
        <f t="shared" si="72"/>
        <v>0</v>
      </c>
      <c r="N402" s="128"/>
    </row>
    <row r="403" spans="1:14" ht="21" customHeight="1" x14ac:dyDescent="0.25">
      <c r="A403" s="66" t="s">
        <v>128</v>
      </c>
      <c r="B403" s="68"/>
      <c r="C403" s="68"/>
      <c r="D403" s="68"/>
      <c r="E403" s="68"/>
      <c r="F403" s="68">
        <f t="shared" si="71"/>
        <v>0</v>
      </c>
      <c r="G403" s="68"/>
      <c r="H403" s="159"/>
      <c r="I403" s="159">
        <f t="shared" si="66"/>
        <v>0</v>
      </c>
      <c r="J403" s="68"/>
      <c r="K403" s="68"/>
      <c r="L403" s="68">
        <f t="shared" si="67"/>
        <v>0</v>
      </c>
      <c r="M403" s="68">
        <f t="shared" si="72"/>
        <v>0</v>
      </c>
      <c r="N403" s="131"/>
    </row>
    <row r="404" spans="1:14" ht="27" customHeight="1" x14ac:dyDescent="0.25">
      <c r="A404" s="33" t="s">
        <v>48</v>
      </c>
      <c r="B404" s="16"/>
      <c r="C404" s="16"/>
      <c r="D404" s="16"/>
      <c r="E404" s="16"/>
      <c r="F404" s="16">
        <f t="shared" si="71"/>
        <v>0</v>
      </c>
      <c r="G404" s="16"/>
      <c r="H404" s="17"/>
      <c r="I404" s="17">
        <f t="shared" si="66"/>
        <v>0</v>
      </c>
      <c r="J404" s="16"/>
      <c r="K404" s="16"/>
      <c r="L404" s="16">
        <f t="shared" si="67"/>
        <v>0</v>
      </c>
      <c r="M404" s="16">
        <f t="shared" si="72"/>
        <v>0</v>
      </c>
      <c r="N404" s="120"/>
    </row>
    <row r="405" spans="1:14" ht="28.5" customHeight="1" x14ac:dyDescent="0.25">
      <c r="A405" s="30" t="s">
        <v>153</v>
      </c>
      <c r="B405" s="35">
        <f>SUM(B407:B409)</f>
        <v>0</v>
      </c>
      <c r="C405" s="35">
        <f t="shared" ref="C405:K405" si="73">SUM(C407:C409)</f>
        <v>0</v>
      </c>
      <c r="D405" s="35">
        <f t="shared" si="73"/>
        <v>0</v>
      </c>
      <c r="E405" s="35">
        <f t="shared" si="73"/>
        <v>0</v>
      </c>
      <c r="F405" s="35">
        <f t="shared" si="71"/>
        <v>0</v>
      </c>
      <c r="G405" s="35">
        <f t="shared" si="73"/>
        <v>0</v>
      </c>
      <c r="H405" s="35">
        <f t="shared" si="73"/>
        <v>0</v>
      </c>
      <c r="I405" s="35">
        <f t="shared" si="66"/>
        <v>0</v>
      </c>
      <c r="J405" s="35">
        <f t="shared" si="73"/>
        <v>0</v>
      </c>
      <c r="K405" s="35">
        <f t="shared" si="73"/>
        <v>0</v>
      </c>
      <c r="L405" s="35">
        <f t="shared" si="67"/>
        <v>0</v>
      </c>
      <c r="M405" s="35">
        <f t="shared" si="72"/>
        <v>0</v>
      </c>
      <c r="N405" s="125"/>
    </row>
    <row r="406" spans="1:14" ht="23.25" customHeight="1" x14ac:dyDescent="0.25">
      <c r="A406" s="57" t="s">
        <v>133</v>
      </c>
      <c r="B406" s="16"/>
      <c r="C406" s="16"/>
      <c r="D406" s="12"/>
      <c r="E406" s="78"/>
      <c r="F406" s="34">
        <f t="shared" si="71"/>
        <v>0</v>
      </c>
      <c r="G406" s="34"/>
      <c r="H406" s="17"/>
      <c r="I406" s="17">
        <f t="shared" si="66"/>
        <v>0</v>
      </c>
      <c r="J406" s="17"/>
      <c r="K406" s="17"/>
      <c r="L406" s="78">
        <f t="shared" si="67"/>
        <v>0</v>
      </c>
      <c r="M406" s="78">
        <f t="shared" si="72"/>
        <v>0</v>
      </c>
      <c r="N406" s="120"/>
    </row>
    <row r="407" spans="1:14" ht="33.75" customHeight="1" x14ac:dyDescent="0.25">
      <c r="A407" s="64" t="s">
        <v>134</v>
      </c>
      <c r="B407" s="70"/>
      <c r="C407" s="70"/>
      <c r="D407" s="70"/>
      <c r="E407" s="88"/>
      <c r="F407" s="70">
        <f t="shared" si="71"/>
        <v>0</v>
      </c>
      <c r="G407" s="70"/>
      <c r="H407" s="160"/>
      <c r="I407" s="160">
        <f t="shared" si="66"/>
        <v>0</v>
      </c>
      <c r="J407" s="70"/>
      <c r="K407" s="70"/>
      <c r="L407" s="70">
        <f t="shared" si="67"/>
        <v>0</v>
      </c>
      <c r="M407" s="70">
        <f t="shared" si="72"/>
        <v>0</v>
      </c>
      <c r="N407" s="132"/>
    </row>
    <row r="408" spans="1:14" ht="27.75" customHeight="1" x14ac:dyDescent="0.25">
      <c r="A408" s="74" t="s">
        <v>145</v>
      </c>
      <c r="B408" s="16"/>
      <c r="C408" s="16"/>
      <c r="D408" s="16"/>
      <c r="E408" s="78"/>
      <c r="F408" s="16">
        <f t="shared" si="71"/>
        <v>0</v>
      </c>
      <c r="G408" s="16"/>
      <c r="H408" s="17"/>
      <c r="I408" s="17">
        <f t="shared" si="66"/>
        <v>0</v>
      </c>
      <c r="J408" s="16"/>
      <c r="K408" s="16"/>
      <c r="L408" s="78">
        <f t="shared" si="67"/>
        <v>0</v>
      </c>
      <c r="M408" s="78">
        <f t="shared" si="72"/>
        <v>0</v>
      </c>
      <c r="N408" s="120"/>
    </row>
    <row r="409" spans="1:14" ht="29.25" customHeight="1" x14ac:dyDescent="0.25">
      <c r="A409" s="74"/>
      <c r="B409" s="16"/>
      <c r="C409" s="16"/>
      <c r="D409" s="16"/>
      <c r="E409" s="78"/>
      <c r="F409" s="34">
        <f t="shared" si="71"/>
        <v>0</v>
      </c>
      <c r="G409" s="34"/>
      <c r="H409" s="17"/>
      <c r="I409" s="17">
        <f t="shared" si="66"/>
        <v>0</v>
      </c>
      <c r="J409" s="16"/>
      <c r="K409" s="16"/>
      <c r="L409" s="78">
        <f t="shared" si="67"/>
        <v>0</v>
      </c>
      <c r="M409" s="78">
        <f t="shared" si="72"/>
        <v>0</v>
      </c>
      <c r="N409" s="124"/>
    </row>
    <row r="410" spans="1:14" ht="36.75" customHeight="1" x14ac:dyDescent="0.25">
      <c r="A410" s="33" t="s">
        <v>48</v>
      </c>
      <c r="B410" s="16"/>
      <c r="C410" s="16"/>
      <c r="D410" s="16"/>
      <c r="E410" s="78"/>
      <c r="F410" s="16">
        <f t="shared" si="71"/>
        <v>0</v>
      </c>
      <c r="G410" s="16"/>
      <c r="H410" s="17"/>
      <c r="I410" s="17">
        <f t="shared" si="66"/>
        <v>0</v>
      </c>
      <c r="J410" s="16"/>
      <c r="K410" s="16"/>
      <c r="L410" s="78">
        <f t="shared" si="67"/>
        <v>0</v>
      </c>
      <c r="M410" s="78">
        <f t="shared" si="72"/>
        <v>0</v>
      </c>
      <c r="N410" s="120"/>
    </row>
    <row r="411" spans="1:14" s="4" customFormat="1" ht="50.25" customHeight="1" x14ac:dyDescent="0.25">
      <c r="A411" s="30" t="s">
        <v>154</v>
      </c>
      <c r="B411" s="16">
        <f>SUM(B413:B415)</f>
        <v>0</v>
      </c>
      <c r="C411" s="16">
        <f t="shared" ref="C411:K411" si="74">SUM(C413:C415)</f>
        <v>0</v>
      </c>
      <c r="D411" s="16">
        <f t="shared" si="74"/>
        <v>0</v>
      </c>
      <c r="E411" s="16">
        <f t="shared" si="74"/>
        <v>0</v>
      </c>
      <c r="F411" s="16">
        <f t="shared" si="71"/>
        <v>0</v>
      </c>
      <c r="G411" s="16">
        <f t="shared" si="74"/>
        <v>0</v>
      </c>
      <c r="H411" s="16">
        <f t="shared" si="74"/>
        <v>0</v>
      </c>
      <c r="I411" s="16">
        <f t="shared" si="66"/>
        <v>0</v>
      </c>
      <c r="J411" s="16">
        <f t="shared" si="74"/>
        <v>0</v>
      </c>
      <c r="K411" s="16">
        <f t="shared" si="74"/>
        <v>0</v>
      </c>
      <c r="L411" s="16">
        <f t="shared" si="67"/>
        <v>0</v>
      </c>
      <c r="M411" s="16">
        <f t="shared" si="72"/>
        <v>0</v>
      </c>
      <c r="N411" s="125"/>
    </row>
    <row r="412" spans="1:14" s="4" customFormat="1" ht="38.25" customHeight="1" x14ac:dyDescent="0.25">
      <c r="A412" s="57" t="s">
        <v>209</v>
      </c>
      <c r="B412" s="16"/>
      <c r="C412" s="16"/>
      <c r="D412" s="16"/>
      <c r="E412" s="16"/>
      <c r="F412" s="16">
        <f t="shared" si="71"/>
        <v>0</v>
      </c>
      <c r="G412" s="16"/>
      <c r="H412" s="17"/>
      <c r="I412" s="17">
        <f t="shared" si="66"/>
        <v>0</v>
      </c>
      <c r="J412" s="16"/>
      <c r="K412" s="16"/>
      <c r="L412" s="16">
        <f t="shared" si="67"/>
        <v>0</v>
      </c>
      <c r="M412" s="16">
        <f t="shared" si="72"/>
        <v>0</v>
      </c>
      <c r="N412" s="120"/>
    </row>
    <row r="413" spans="1:14" s="4" customFormat="1" ht="21.75" hidden="1" customHeight="1" x14ac:dyDescent="0.25">
      <c r="A413" s="30"/>
      <c r="B413" s="16"/>
      <c r="C413" s="16"/>
      <c r="D413" s="16"/>
      <c r="E413" s="16"/>
      <c r="F413" s="16">
        <f t="shared" si="71"/>
        <v>0</v>
      </c>
      <c r="G413" s="16"/>
      <c r="H413" s="17"/>
      <c r="I413" s="17">
        <f t="shared" si="66"/>
        <v>0</v>
      </c>
      <c r="J413" s="16"/>
      <c r="K413" s="16"/>
      <c r="L413" s="16">
        <f t="shared" si="67"/>
        <v>0</v>
      </c>
      <c r="M413" s="16">
        <f t="shared" si="72"/>
        <v>0</v>
      </c>
      <c r="N413" s="120"/>
    </row>
    <row r="414" spans="1:14" s="4" customFormat="1" ht="18" hidden="1" customHeight="1" x14ac:dyDescent="0.25">
      <c r="A414" s="30"/>
      <c r="B414" s="16"/>
      <c r="C414" s="16"/>
      <c r="D414" s="16"/>
      <c r="E414" s="16"/>
      <c r="F414" s="16">
        <f t="shared" si="71"/>
        <v>0</v>
      </c>
      <c r="G414" s="16"/>
      <c r="H414" s="17"/>
      <c r="I414" s="17">
        <f t="shared" si="66"/>
        <v>0</v>
      </c>
      <c r="J414" s="16"/>
      <c r="K414" s="16"/>
      <c r="L414" s="16">
        <f t="shared" si="67"/>
        <v>0</v>
      </c>
      <c r="M414" s="16">
        <f t="shared" si="72"/>
        <v>0</v>
      </c>
      <c r="N414" s="120"/>
    </row>
    <row r="415" spans="1:14" s="4" customFormat="1" ht="14.25" hidden="1" customHeight="1" x14ac:dyDescent="0.25">
      <c r="A415" s="30"/>
      <c r="B415" s="16"/>
      <c r="C415" s="16"/>
      <c r="D415" s="16"/>
      <c r="E415" s="16"/>
      <c r="F415" s="16">
        <f t="shared" si="71"/>
        <v>0</v>
      </c>
      <c r="G415" s="16"/>
      <c r="H415" s="17"/>
      <c r="I415" s="17">
        <f t="shared" si="66"/>
        <v>0</v>
      </c>
      <c r="J415" s="16"/>
      <c r="K415" s="16"/>
      <c r="L415" s="16">
        <f t="shared" si="67"/>
        <v>0</v>
      </c>
      <c r="M415" s="16">
        <f t="shared" si="72"/>
        <v>0</v>
      </c>
      <c r="N415" s="120"/>
    </row>
    <row r="416" spans="1:14" s="4" customFormat="1" ht="25.5" customHeight="1" x14ac:dyDescent="0.25">
      <c r="A416" s="30" t="s">
        <v>155</v>
      </c>
      <c r="B416" s="16"/>
      <c r="C416" s="16"/>
      <c r="D416" s="16"/>
      <c r="E416" s="16"/>
      <c r="F416" s="16">
        <f t="shared" si="71"/>
        <v>0</v>
      </c>
      <c r="G416" s="16"/>
      <c r="H416" s="17"/>
      <c r="I416" s="17">
        <f t="shared" si="66"/>
        <v>0</v>
      </c>
      <c r="J416" s="16"/>
      <c r="K416" s="16"/>
      <c r="L416" s="16">
        <f t="shared" si="67"/>
        <v>0</v>
      </c>
      <c r="M416" s="16">
        <f t="shared" si="72"/>
        <v>0</v>
      </c>
      <c r="N416" s="120"/>
    </row>
    <row r="417" spans="1:14" s="4" customFormat="1" ht="63.75" x14ac:dyDescent="0.25">
      <c r="A417" s="28" t="s">
        <v>156</v>
      </c>
      <c r="B417" s="45">
        <f>B419+B420+B421</f>
        <v>1256350.98</v>
      </c>
      <c r="C417" s="45">
        <f t="shared" ref="C417:K417" si="75">C419+C420+C421</f>
        <v>1492204</v>
      </c>
      <c r="D417" s="45">
        <f t="shared" si="75"/>
        <v>1492204</v>
      </c>
      <c r="E417" s="45">
        <f t="shared" si="75"/>
        <v>1103003.1200000001</v>
      </c>
      <c r="F417" s="45">
        <f t="shared" si="71"/>
        <v>0</v>
      </c>
      <c r="G417" s="45">
        <f t="shared" si="75"/>
        <v>0</v>
      </c>
      <c r="H417" s="45">
        <f t="shared" si="75"/>
        <v>0</v>
      </c>
      <c r="I417" s="45">
        <f t="shared" ref="I417:I480" si="76">J417+K417</f>
        <v>0</v>
      </c>
      <c r="J417" s="45">
        <f t="shared" si="75"/>
        <v>0</v>
      </c>
      <c r="K417" s="45">
        <f t="shared" si="75"/>
        <v>0</v>
      </c>
      <c r="L417" s="45">
        <f t="shared" ref="L417:L478" si="77">I417+F417</f>
        <v>0</v>
      </c>
      <c r="M417" s="45">
        <f t="shared" si="72"/>
        <v>1492204</v>
      </c>
      <c r="N417" s="127"/>
    </row>
    <row r="418" spans="1:14" s="4" customFormat="1" ht="38.25" x14ac:dyDescent="0.25">
      <c r="A418" s="89" t="s">
        <v>208</v>
      </c>
      <c r="B418" s="16"/>
      <c r="C418" s="16"/>
      <c r="D418" s="12"/>
      <c r="E418" s="78"/>
      <c r="F418" s="16">
        <f t="shared" si="71"/>
        <v>0</v>
      </c>
      <c r="G418" s="16"/>
      <c r="H418" s="17"/>
      <c r="I418" s="17">
        <f t="shared" si="76"/>
        <v>0</v>
      </c>
      <c r="J418" s="17"/>
      <c r="K418" s="17"/>
      <c r="L418" s="78">
        <f t="shared" si="77"/>
        <v>0</v>
      </c>
      <c r="M418" s="78">
        <f t="shared" si="72"/>
        <v>0</v>
      </c>
      <c r="N418" s="120"/>
    </row>
    <row r="419" spans="1:14" s="4" customFormat="1" ht="25.5" x14ac:dyDescent="0.25">
      <c r="A419" s="30" t="s">
        <v>157</v>
      </c>
      <c r="B419" s="16"/>
      <c r="C419" s="16"/>
      <c r="D419" s="16"/>
      <c r="E419" s="16"/>
      <c r="F419" s="16">
        <f t="shared" si="71"/>
        <v>0</v>
      </c>
      <c r="G419" s="16"/>
      <c r="H419" s="17"/>
      <c r="I419" s="17">
        <f t="shared" si="76"/>
        <v>0</v>
      </c>
      <c r="J419" s="16"/>
      <c r="K419" s="16"/>
      <c r="L419" s="16">
        <f t="shared" si="77"/>
        <v>0</v>
      </c>
      <c r="M419" s="16">
        <f t="shared" si="72"/>
        <v>0</v>
      </c>
      <c r="N419" s="120"/>
    </row>
    <row r="420" spans="1:14" s="4" customFormat="1" ht="38.25" x14ac:dyDescent="0.25">
      <c r="A420" s="30" t="s">
        <v>207</v>
      </c>
      <c r="B420" s="16">
        <v>1256350.98</v>
      </c>
      <c r="C420" s="16">
        <v>1492204</v>
      </c>
      <c r="D420" s="16">
        <v>1492204</v>
      </c>
      <c r="E420" s="16">
        <v>1103003.1200000001</v>
      </c>
      <c r="F420" s="16">
        <f t="shared" si="71"/>
        <v>0</v>
      </c>
      <c r="G420" s="16"/>
      <c r="H420" s="17"/>
      <c r="I420" s="17">
        <f t="shared" si="76"/>
        <v>0</v>
      </c>
      <c r="J420" s="16"/>
      <c r="K420" s="16"/>
      <c r="L420" s="16">
        <f t="shared" si="77"/>
        <v>0</v>
      </c>
      <c r="M420" s="16">
        <f t="shared" si="72"/>
        <v>1492204</v>
      </c>
      <c r="N420" s="174"/>
    </row>
    <row r="421" spans="1:14" s="4" customFormat="1" ht="15" x14ac:dyDescent="0.25">
      <c r="A421" s="30" t="s">
        <v>158</v>
      </c>
      <c r="B421" s="16"/>
      <c r="C421" s="16"/>
      <c r="D421" s="16"/>
      <c r="E421" s="16"/>
      <c r="F421" s="16">
        <f t="shared" si="71"/>
        <v>0</v>
      </c>
      <c r="G421" s="16"/>
      <c r="H421" s="17"/>
      <c r="I421" s="17">
        <f t="shared" si="76"/>
        <v>0</v>
      </c>
      <c r="J421" s="16"/>
      <c r="K421" s="16"/>
      <c r="L421" s="16">
        <f t="shared" si="77"/>
        <v>0</v>
      </c>
      <c r="M421" s="16">
        <f t="shared" si="72"/>
        <v>0</v>
      </c>
      <c r="N421" s="120"/>
    </row>
    <row r="422" spans="1:14" s="4" customFormat="1" ht="25.5" x14ac:dyDescent="0.25">
      <c r="A422" s="33" t="s">
        <v>48</v>
      </c>
      <c r="B422" s="34"/>
      <c r="C422" s="34"/>
      <c r="D422" s="12"/>
      <c r="E422" s="78"/>
      <c r="F422" s="34">
        <f t="shared" si="71"/>
        <v>0</v>
      </c>
      <c r="G422" s="34"/>
      <c r="H422" s="152"/>
      <c r="I422" s="17">
        <f t="shared" si="76"/>
        <v>0</v>
      </c>
      <c r="J422" s="16"/>
      <c r="K422" s="16"/>
      <c r="L422" s="78">
        <f t="shared" si="77"/>
        <v>0</v>
      </c>
      <c r="M422" s="78">
        <f t="shared" si="72"/>
        <v>0</v>
      </c>
      <c r="N422" s="120"/>
    </row>
    <row r="423" spans="1:14" s="4" customFormat="1" ht="127.5" x14ac:dyDescent="0.25">
      <c r="A423" s="30" t="s">
        <v>159</v>
      </c>
      <c r="B423" s="16">
        <v>47440</v>
      </c>
      <c r="C423" s="16">
        <v>0</v>
      </c>
      <c r="D423" s="16">
        <v>64581.17</v>
      </c>
      <c r="E423" s="16">
        <v>64581.17</v>
      </c>
      <c r="F423" s="16">
        <f t="shared" si="71"/>
        <v>0</v>
      </c>
      <c r="G423" s="16"/>
      <c r="H423" s="16"/>
      <c r="I423" s="16">
        <f t="shared" si="76"/>
        <v>0</v>
      </c>
      <c r="J423" s="16"/>
      <c r="K423" s="16"/>
      <c r="L423" s="16">
        <f t="shared" si="77"/>
        <v>0</v>
      </c>
      <c r="M423" s="16">
        <f t="shared" si="72"/>
        <v>64581.17</v>
      </c>
      <c r="N423" s="174"/>
    </row>
    <row r="424" spans="1:14" s="4" customFormat="1" ht="15" x14ac:dyDescent="0.25">
      <c r="A424" s="33" t="s">
        <v>50</v>
      </c>
      <c r="B424" s="16"/>
      <c r="C424" s="16"/>
      <c r="D424" s="16"/>
      <c r="E424" s="16"/>
      <c r="F424" s="16">
        <f t="shared" si="71"/>
        <v>0</v>
      </c>
      <c r="G424" s="16"/>
      <c r="H424" s="17"/>
      <c r="I424" s="17">
        <f t="shared" si="76"/>
        <v>0</v>
      </c>
      <c r="J424" s="16"/>
      <c r="K424" s="16"/>
      <c r="L424" s="16">
        <f t="shared" si="77"/>
        <v>0</v>
      </c>
      <c r="M424" s="16">
        <f t="shared" si="72"/>
        <v>0</v>
      </c>
      <c r="N424" s="120"/>
    </row>
    <row r="425" spans="1:14" s="4" customFormat="1" ht="15" x14ac:dyDescent="0.25">
      <c r="A425" s="30"/>
      <c r="B425" s="16"/>
      <c r="C425" s="16"/>
      <c r="D425" s="16"/>
      <c r="E425" s="16"/>
      <c r="F425" s="16">
        <f t="shared" si="71"/>
        <v>0</v>
      </c>
      <c r="G425" s="16"/>
      <c r="H425" s="17"/>
      <c r="I425" s="17">
        <f t="shared" si="76"/>
        <v>0</v>
      </c>
      <c r="J425" s="16"/>
      <c r="K425" s="16"/>
      <c r="L425" s="16">
        <f t="shared" si="77"/>
        <v>0</v>
      </c>
      <c r="M425" s="16">
        <f t="shared" si="72"/>
        <v>0</v>
      </c>
      <c r="N425" s="120"/>
    </row>
    <row r="426" spans="1:14" s="4" customFormat="1" ht="25.5" x14ac:dyDescent="0.25">
      <c r="A426" s="30" t="s">
        <v>160</v>
      </c>
      <c r="B426" s="16"/>
      <c r="C426" s="16"/>
      <c r="D426" s="16"/>
      <c r="E426" s="16"/>
      <c r="F426" s="16">
        <f t="shared" si="71"/>
        <v>0</v>
      </c>
      <c r="G426" s="16"/>
      <c r="H426" s="17"/>
      <c r="I426" s="17">
        <f t="shared" si="76"/>
        <v>0</v>
      </c>
      <c r="J426" s="16"/>
      <c r="K426" s="16"/>
      <c r="L426" s="16">
        <f t="shared" si="77"/>
        <v>0</v>
      </c>
      <c r="M426" s="16">
        <f t="shared" si="72"/>
        <v>0</v>
      </c>
      <c r="N426" s="120"/>
    </row>
    <row r="427" spans="1:14" s="4" customFormat="1" ht="25.5" x14ac:dyDescent="0.25">
      <c r="A427" s="90" t="s">
        <v>161</v>
      </c>
      <c r="B427" s="68">
        <v>80930</v>
      </c>
      <c r="C427" s="68">
        <v>80888</v>
      </c>
      <c r="D427" s="68">
        <v>69434.59</v>
      </c>
      <c r="E427" s="68">
        <v>44036</v>
      </c>
      <c r="F427" s="68">
        <f t="shared" si="71"/>
        <v>0</v>
      </c>
      <c r="G427" s="68"/>
      <c r="H427" s="68"/>
      <c r="I427" s="68">
        <f t="shared" si="76"/>
        <v>0</v>
      </c>
      <c r="J427" s="68"/>
      <c r="K427" s="68"/>
      <c r="L427" s="68">
        <f t="shared" si="77"/>
        <v>0</v>
      </c>
      <c r="M427" s="68">
        <f t="shared" si="72"/>
        <v>69434.59</v>
      </c>
      <c r="N427" s="131"/>
    </row>
    <row r="428" spans="1:14" s="4" customFormat="1" ht="15" x14ac:dyDescent="0.25">
      <c r="A428" s="2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131"/>
    </row>
    <row r="429" spans="1:14" s="4" customFormat="1" ht="15" x14ac:dyDescent="0.25">
      <c r="A429" s="90" t="s">
        <v>162</v>
      </c>
      <c r="B429" s="68">
        <v>40623</v>
      </c>
      <c r="C429" s="68">
        <v>41040</v>
      </c>
      <c r="D429" s="68">
        <v>40582</v>
      </c>
      <c r="E429" s="68">
        <v>30967</v>
      </c>
      <c r="F429" s="68">
        <f t="shared" si="71"/>
        <v>0</v>
      </c>
      <c r="G429" s="68"/>
      <c r="H429" s="68"/>
      <c r="I429" s="68">
        <f t="shared" si="76"/>
        <v>0</v>
      </c>
      <c r="J429" s="68"/>
      <c r="K429" s="68"/>
      <c r="L429" s="68">
        <f t="shared" si="77"/>
        <v>0</v>
      </c>
      <c r="M429" s="68">
        <f t="shared" si="72"/>
        <v>40582</v>
      </c>
      <c r="N429" s="131"/>
    </row>
    <row r="430" spans="1:14" s="4" customFormat="1" ht="15" x14ac:dyDescent="0.25">
      <c r="A430" s="2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131"/>
    </row>
    <row r="431" spans="1:14" s="4" customFormat="1" ht="60.75" customHeight="1" x14ac:dyDescent="0.25">
      <c r="A431" s="30" t="s">
        <v>163</v>
      </c>
      <c r="B431" s="16">
        <v>120704.88</v>
      </c>
      <c r="C431" s="16">
        <v>61900</v>
      </c>
      <c r="D431" s="16">
        <v>143961</v>
      </c>
      <c r="E431" s="16">
        <v>142357.6</v>
      </c>
      <c r="F431" s="16">
        <f t="shared" si="71"/>
        <v>0</v>
      </c>
      <c r="G431" s="16"/>
      <c r="H431" s="17"/>
      <c r="I431" s="17">
        <f t="shared" si="76"/>
        <v>0</v>
      </c>
      <c r="J431" s="17"/>
      <c r="K431" s="16"/>
      <c r="L431" s="16">
        <f t="shared" si="77"/>
        <v>0</v>
      </c>
      <c r="M431" s="16">
        <f t="shared" si="72"/>
        <v>143961</v>
      </c>
      <c r="N431" s="174"/>
    </row>
    <row r="432" spans="1:14" s="4" customFormat="1" ht="15" x14ac:dyDescent="0.25">
      <c r="A432" s="28" t="s">
        <v>164</v>
      </c>
      <c r="B432" s="45">
        <f>B433+B434+B435+B436</f>
        <v>179245.44</v>
      </c>
      <c r="C432" s="45">
        <f t="shared" ref="C432:E432" si="78">C433+C434+C435+C436</f>
        <v>165389</v>
      </c>
      <c r="D432" s="45">
        <f t="shared" si="78"/>
        <v>182044.34</v>
      </c>
      <c r="E432" s="45">
        <f t="shared" si="78"/>
        <v>154053.61000000002</v>
      </c>
      <c r="F432" s="45">
        <f t="shared" si="71"/>
        <v>0</v>
      </c>
      <c r="G432" s="45"/>
      <c r="H432" s="45"/>
      <c r="I432" s="45">
        <f t="shared" si="76"/>
        <v>0</v>
      </c>
      <c r="J432" s="45"/>
      <c r="K432" s="45"/>
      <c r="L432" s="45">
        <f t="shared" si="77"/>
        <v>0</v>
      </c>
      <c r="M432" s="45">
        <f t="shared" si="72"/>
        <v>182044.34</v>
      </c>
      <c r="N432" s="127"/>
    </row>
    <row r="433" spans="1:14" s="4" customFormat="1" ht="15" x14ac:dyDescent="0.25">
      <c r="A433" s="30" t="s">
        <v>65</v>
      </c>
      <c r="B433" s="16">
        <v>177048.7</v>
      </c>
      <c r="C433" s="16">
        <v>163989</v>
      </c>
      <c r="D433" s="16">
        <v>176488</v>
      </c>
      <c r="E433" s="16">
        <v>148918.45000000001</v>
      </c>
      <c r="F433" s="16">
        <f t="shared" si="71"/>
        <v>0</v>
      </c>
      <c r="G433" s="20"/>
      <c r="H433" s="17"/>
      <c r="I433" s="17">
        <f t="shared" si="76"/>
        <v>0</v>
      </c>
      <c r="J433" s="16"/>
      <c r="K433" s="16"/>
      <c r="L433" s="16">
        <f t="shared" si="77"/>
        <v>0</v>
      </c>
      <c r="M433" s="16">
        <f t="shared" si="72"/>
        <v>176488</v>
      </c>
      <c r="N433" s="174"/>
    </row>
    <row r="434" spans="1:14" s="4" customFormat="1" ht="15" x14ac:dyDescent="0.25">
      <c r="A434" s="30" t="s">
        <v>84</v>
      </c>
      <c r="B434" s="16">
        <v>122.1</v>
      </c>
      <c r="C434" s="16">
        <v>200</v>
      </c>
      <c r="D434" s="16">
        <v>356.34</v>
      </c>
      <c r="E434" s="16">
        <v>324.49</v>
      </c>
      <c r="F434" s="16">
        <f t="shared" si="71"/>
        <v>0</v>
      </c>
      <c r="G434" s="20"/>
      <c r="H434" s="17"/>
      <c r="I434" s="17">
        <f t="shared" si="76"/>
        <v>0</v>
      </c>
      <c r="J434" s="16"/>
      <c r="K434" s="20"/>
      <c r="L434" s="20">
        <f t="shared" si="77"/>
        <v>0</v>
      </c>
      <c r="M434" s="20">
        <f t="shared" si="72"/>
        <v>356.34</v>
      </c>
      <c r="N434" s="120"/>
    </row>
    <row r="435" spans="1:14" s="4" customFormat="1" ht="15" x14ac:dyDescent="0.25">
      <c r="A435" s="30" t="s">
        <v>165</v>
      </c>
      <c r="B435" s="16">
        <v>704.77</v>
      </c>
      <c r="C435" s="16">
        <v>200</v>
      </c>
      <c r="D435" s="16">
        <v>1200</v>
      </c>
      <c r="E435" s="16">
        <v>861.54</v>
      </c>
      <c r="F435" s="16">
        <f t="shared" si="71"/>
        <v>0</v>
      </c>
      <c r="G435" s="20"/>
      <c r="H435" s="17"/>
      <c r="I435" s="17">
        <f t="shared" si="76"/>
        <v>0</v>
      </c>
      <c r="J435" s="16"/>
      <c r="K435" s="20"/>
      <c r="L435" s="20">
        <f t="shared" si="77"/>
        <v>0</v>
      </c>
      <c r="M435" s="20">
        <f t="shared" si="72"/>
        <v>1200</v>
      </c>
      <c r="N435" s="120"/>
    </row>
    <row r="436" spans="1:14" s="4" customFormat="1" ht="15" x14ac:dyDescent="0.25">
      <c r="A436" s="30" t="s">
        <v>225</v>
      </c>
      <c r="B436" s="16">
        <v>1369.87</v>
      </c>
      <c r="C436" s="16">
        <v>1000</v>
      </c>
      <c r="D436" s="16">
        <v>4000</v>
      </c>
      <c r="E436" s="16">
        <v>3949.13</v>
      </c>
      <c r="F436" s="16">
        <f t="shared" si="71"/>
        <v>0</v>
      </c>
      <c r="G436" s="20"/>
      <c r="H436" s="17"/>
      <c r="I436" s="17">
        <f t="shared" si="76"/>
        <v>0</v>
      </c>
      <c r="J436" s="16"/>
      <c r="K436" s="16"/>
      <c r="L436" s="16">
        <f t="shared" si="77"/>
        <v>0</v>
      </c>
      <c r="M436" s="16">
        <f t="shared" si="72"/>
        <v>4000</v>
      </c>
      <c r="N436" s="120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1"/>
        <v>0</v>
      </c>
      <c r="G437" s="20"/>
      <c r="H437" s="17"/>
      <c r="I437" s="17">
        <f t="shared" si="76"/>
        <v>0</v>
      </c>
      <c r="J437" s="16"/>
      <c r="K437" s="16"/>
      <c r="L437" s="16">
        <f t="shared" si="77"/>
        <v>0</v>
      </c>
      <c r="M437" s="16">
        <f t="shared" si="72"/>
        <v>0</v>
      </c>
      <c r="N437" s="120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1"/>
        <v>0</v>
      </c>
      <c r="G438" s="16"/>
      <c r="H438" s="17"/>
      <c r="I438" s="17">
        <f t="shared" si="76"/>
        <v>0</v>
      </c>
      <c r="J438" s="16"/>
      <c r="K438" s="16"/>
      <c r="L438" s="16">
        <f t="shared" si="77"/>
        <v>0</v>
      </c>
      <c r="M438" s="16">
        <f t="shared" si="72"/>
        <v>0</v>
      </c>
      <c r="N438" s="120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1"/>
        <v>0</v>
      </c>
      <c r="G439" s="16"/>
      <c r="H439" s="17"/>
      <c r="I439" s="17">
        <f t="shared" si="76"/>
        <v>0</v>
      </c>
      <c r="J439" s="16"/>
      <c r="K439" s="16"/>
      <c r="L439" s="16">
        <f t="shared" si="77"/>
        <v>0</v>
      </c>
      <c r="M439" s="16">
        <f t="shared" si="72"/>
        <v>0</v>
      </c>
      <c r="N439" s="120"/>
    </row>
    <row r="440" spans="1:14" s="4" customFormat="1" ht="15" x14ac:dyDescent="0.25">
      <c r="A440" s="30"/>
      <c r="B440" s="16"/>
      <c r="C440" s="16"/>
      <c r="D440" s="16"/>
      <c r="E440" s="16"/>
      <c r="F440" s="16">
        <f t="shared" si="71"/>
        <v>0</v>
      </c>
      <c r="G440" s="16"/>
      <c r="H440" s="17"/>
      <c r="I440" s="17">
        <f t="shared" si="76"/>
        <v>0</v>
      </c>
      <c r="J440" s="16"/>
      <c r="K440" s="16"/>
      <c r="L440" s="16">
        <f t="shared" si="77"/>
        <v>0</v>
      </c>
      <c r="M440" s="16">
        <f t="shared" si="72"/>
        <v>0</v>
      </c>
      <c r="N440" s="120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71"/>
        <v>0</v>
      </c>
      <c r="G441" s="16"/>
      <c r="H441" s="17"/>
      <c r="I441" s="17">
        <f t="shared" si="76"/>
        <v>0</v>
      </c>
      <c r="J441" s="16"/>
      <c r="K441" s="16"/>
      <c r="L441" s="16">
        <f t="shared" si="77"/>
        <v>0</v>
      </c>
      <c r="M441" s="16">
        <f t="shared" si="72"/>
        <v>0</v>
      </c>
      <c r="N441" s="120"/>
    </row>
    <row r="442" spans="1:14" s="4" customFormat="1" ht="25.5" x14ac:dyDescent="0.25">
      <c r="A442" s="30" t="s">
        <v>166</v>
      </c>
      <c r="B442" s="16"/>
      <c r="C442" s="16"/>
      <c r="D442" s="16"/>
      <c r="E442" s="16"/>
      <c r="F442" s="16">
        <f t="shared" si="71"/>
        <v>0</v>
      </c>
      <c r="G442" s="16"/>
      <c r="H442" s="17"/>
      <c r="I442" s="17">
        <f t="shared" si="76"/>
        <v>0</v>
      </c>
      <c r="J442" s="16"/>
      <c r="K442" s="16"/>
      <c r="L442" s="16">
        <f t="shared" si="77"/>
        <v>0</v>
      </c>
      <c r="M442" s="16">
        <f t="shared" si="72"/>
        <v>0</v>
      </c>
      <c r="N442" s="120"/>
    </row>
    <row r="443" spans="1:14" s="4" customFormat="1" ht="15" x14ac:dyDescent="0.25">
      <c r="A443" s="30" t="s">
        <v>167</v>
      </c>
      <c r="B443" s="16"/>
      <c r="C443" s="16">
        <v>50000</v>
      </c>
      <c r="D443" s="16">
        <v>12500</v>
      </c>
      <c r="E443" s="16"/>
      <c r="F443" s="16">
        <f t="shared" si="71"/>
        <v>0</v>
      </c>
      <c r="G443" s="16"/>
      <c r="H443" s="17"/>
      <c r="I443" s="17">
        <f t="shared" si="76"/>
        <v>0</v>
      </c>
      <c r="J443" s="16"/>
      <c r="K443" s="16"/>
      <c r="L443" s="16">
        <f t="shared" si="77"/>
        <v>0</v>
      </c>
      <c r="M443" s="16">
        <f t="shared" si="72"/>
        <v>12500</v>
      </c>
      <c r="N443" s="174"/>
    </row>
    <row r="444" spans="1:14" s="4" customFormat="1" ht="15" x14ac:dyDescent="0.25">
      <c r="A444" s="91" t="s">
        <v>168</v>
      </c>
      <c r="B444" s="16"/>
      <c r="C444" s="16"/>
      <c r="D444" s="16"/>
      <c r="E444" s="16"/>
      <c r="F444" s="16">
        <f t="shared" si="71"/>
        <v>0</v>
      </c>
      <c r="G444" s="16"/>
      <c r="H444" s="17"/>
      <c r="I444" s="17">
        <f t="shared" si="76"/>
        <v>0</v>
      </c>
      <c r="J444" s="16"/>
      <c r="K444" s="16"/>
      <c r="L444" s="16">
        <f t="shared" si="77"/>
        <v>0</v>
      </c>
      <c r="M444" s="16">
        <f t="shared" si="72"/>
        <v>0</v>
      </c>
      <c r="N444" s="120"/>
    </row>
    <row r="445" spans="1:14" s="4" customFormat="1" ht="15" x14ac:dyDescent="0.25">
      <c r="A445" s="30" t="s">
        <v>214</v>
      </c>
      <c r="B445" s="16">
        <v>0</v>
      </c>
      <c r="C445" s="16"/>
      <c r="D445" s="16"/>
      <c r="E445" s="16"/>
      <c r="F445" s="16">
        <f t="shared" si="71"/>
        <v>0</v>
      </c>
      <c r="G445" s="16"/>
      <c r="H445" s="17"/>
      <c r="I445" s="17">
        <f t="shared" si="76"/>
        <v>0</v>
      </c>
      <c r="J445" s="16"/>
      <c r="K445" s="16"/>
      <c r="L445" s="16">
        <f t="shared" si="77"/>
        <v>0</v>
      </c>
      <c r="M445" s="16">
        <f t="shared" si="72"/>
        <v>0</v>
      </c>
      <c r="N445" s="120"/>
    </row>
    <row r="446" spans="1:14" s="4" customFormat="1" ht="15" x14ac:dyDescent="0.25">
      <c r="A446" s="6" t="s">
        <v>169</v>
      </c>
      <c r="B446" s="7">
        <f>B49</f>
        <v>207517951.73999998</v>
      </c>
      <c r="C446" s="7">
        <f>C49</f>
        <v>185607377.40000001</v>
      </c>
      <c r="D446" s="7">
        <f>D49</f>
        <v>209551826.06999996</v>
      </c>
      <c r="E446" s="7">
        <f>E49</f>
        <v>132579015.98000002</v>
      </c>
      <c r="F446" s="7">
        <f t="shared" si="71"/>
        <v>1088068</v>
      </c>
      <c r="G446" s="7">
        <f>G49</f>
        <v>1088068</v>
      </c>
      <c r="H446" s="7">
        <f>H49</f>
        <v>0</v>
      </c>
      <c r="I446" s="7">
        <f t="shared" si="76"/>
        <v>0</v>
      </c>
      <c r="J446" s="7">
        <f>J49</f>
        <v>0</v>
      </c>
      <c r="K446" s="7">
        <f>K49</f>
        <v>0</v>
      </c>
      <c r="L446" s="7">
        <f t="shared" si="77"/>
        <v>1088068</v>
      </c>
      <c r="M446" s="7">
        <f t="shared" si="72"/>
        <v>210639894.06999996</v>
      </c>
      <c r="N446" s="117"/>
    </row>
    <row r="447" spans="1:14" s="4" customFormat="1" ht="15" x14ac:dyDescent="0.25">
      <c r="A447" s="92" t="s">
        <v>170</v>
      </c>
      <c r="B447" s="93">
        <f>B8-B446</f>
        <v>1935238.9199999869</v>
      </c>
      <c r="C447" s="93">
        <f>C8-C446</f>
        <v>0</v>
      </c>
      <c r="D447" s="93">
        <f>D8-D446</f>
        <v>-8206466.2399999499</v>
      </c>
      <c r="E447" s="93">
        <f>E8-E446</f>
        <v>-7505177.7600000054</v>
      </c>
      <c r="F447" s="93">
        <f t="shared" si="71"/>
        <v>0</v>
      </c>
      <c r="G447" s="93">
        <f>G8-G446</f>
        <v>0</v>
      </c>
      <c r="H447" s="93">
        <f>H8-H446</f>
        <v>0</v>
      </c>
      <c r="I447" s="93">
        <f t="shared" si="76"/>
        <v>0</v>
      </c>
      <c r="J447" s="93">
        <f>J8-J446</f>
        <v>0</v>
      </c>
      <c r="K447" s="93">
        <f>K8-K446</f>
        <v>0</v>
      </c>
      <c r="L447" s="93">
        <f t="shared" si="77"/>
        <v>0</v>
      </c>
      <c r="M447" s="93">
        <f t="shared" si="72"/>
        <v>-8206466.2399999499</v>
      </c>
      <c r="N447" s="137"/>
    </row>
    <row r="448" spans="1:14" s="4" customFormat="1" ht="25.5" x14ac:dyDescent="0.25">
      <c r="A448" s="94" t="s">
        <v>171</v>
      </c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  <c r="L448" s="164"/>
      <c r="M448" s="164"/>
      <c r="N448" s="164"/>
    </row>
    <row r="449" spans="1:14" s="4" customFormat="1" ht="15" x14ac:dyDescent="0.25">
      <c r="A449" s="8" t="s">
        <v>172</v>
      </c>
      <c r="B449" s="95">
        <f>B457+B456+B453+B450</f>
        <v>-1935238.92</v>
      </c>
      <c r="C449" s="95">
        <f t="shared" ref="C449:K449" si="79">C457+C456+C453+C450</f>
        <v>0</v>
      </c>
      <c r="D449" s="95">
        <f t="shared" si="79"/>
        <v>8206466.2400000002</v>
      </c>
      <c r="E449" s="95">
        <f t="shared" si="79"/>
        <v>7505177.7599999998</v>
      </c>
      <c r="F449" s="95">
        <f t="shared" si="71"/>
        <v>0</v>
      </c>
      <c r="G449" s="95">
        <f t="shared" si="79"/>
        <v>0</v>
      </c>
      <c r="H449" s="95">
        <f t="shared" si="79"/>
        <v>0</v>
      </c>
      <c r="I449" s="95">
        <f t="shared" si="76"/>
        <v>0</v>
      </c>
      <c r="J449" s="95">
        <f t="shared" si="79"/>
        <v>0</v>
      </c>
      <c r="K449" s="95">
        <f t="shared" si="79"/>
        <v>0</v>
      </c>
      <c r="L449" s="95">
        <f t="shared" si="77"/>
        <v>0</v>
      </c>
      <c r="M449" s="95">
        <f t="shared" si="72"/>
        <v>8206466.2400000002</v>
      </c>
      <c r="N449" s="138"/>
    </row>
    <row r="450" spans="1:14" s="4" customFormat="1" ht="25.5" x14ac:dyDescent="0.25">
      <c r="A450" s="8" t="s">
        <v>173</v>
      </c>
      <c r="B450" s="59">
        <f>(B451-B452)</f>
        <v>0</v>
      </c>
      <c r="C450" s="59">
        <f t="shared" ref="C450:K450" si="80">(C451-C452)</f>
        <v>0</v>
      </c>
      <c r="D450" s="59">
        <f t="shared" si="80"/>
        <v>0</v>
      </c>
      <c r="E450" s="59">
        <f t="shared" si="80"/>
        <v>0</v>
      </c>
      <c r="F450" s="59">
        <f t="shared" si="71"/>
        <v>0</v>
      </c>
      <c r="G450" s="59">
        <f t="shared" si="80"/>
        <v>0</v>
      </c>
      <c r="H450" s="59">
        <f t="shared" si="80"/>
        <v>0</v>
      </c>
      <c r="I450" s="59">
        <f t="shared" si="76"/>
        <v>0</v>
      </c>
      <c r="J450" s="59">
        <f t="shared" si="80"/>
        <v>0</v>
      </c>
      <c r="K450" s="59">
        <f t="shared" si="80"/>
        <v>0</v>
      </c>
      <c r="L450" s="59">
        <f t="shared" si="77"/>
        <v>0</v>
      </c>
      <c r="M450" s="59">
        <f t="shared" si="72"/>
        <v>0</v>
      </c>
      <c r="N450" s="139"/>
    </row>
    <row r="451" spans="1:14" s="4" customFormat="1" ht="15" x14ac:dyDescent="0.25">
      <c r="A451" s="96" t="s">
        <v>174</v>
      </c>
      <c r="B451" s="34"/>
      <c r="C451" s="34"/>
      <c r="D451" s="34"/>
      <c r="E451" s="34"/>
      <c r="F451" s="34">
        <f t="shared" si="71"/>
        <v>0</v>
      </c>
      <c r="G451" s="34"/>
      <c r="H451" s="152"/>
      <c r="I451" s="152">
        <f t="shared" si="76"/>
        <v>0</v>
      </c>
      <c r="J451" s="34"/>
      <c r="K451" s="34"/>
      <c r="L451" s="34">
        <f t="shared" si="77"/>
        <v>0</v>
      </c>
      <c r="M451" s="34">
        <f t="shared" si="72"/>
        <v>0</v>
      </c>
      <c r="N451" s="124"/>
    </row>
    <row r="452" spans="1:14" s="4" customFormat="1" ht="15" x14ac:dyDescent="0.25">
      <c r="A452" s="96" t="s">
        <v>175</v>
      </c>
      <c r="B452" s="34"/>
      <c r="C452" s="34"/>
      <c r="D452" s="34"/>
      <c r="E452" s="34"/>
      <c r="F452" s="34">
        <f t="shared" si="71"/>
        <v>0</v>
      </c>
      <c r="G452" s="34"/>
      <c r="H452" s="152"/>
      <c r="I452" s="152">
        <f t="shared" si="76"/>
        <v>0</v>
      </c>
      <c r="J452" s="34"/>
      <c r="K452" s="34"/>
      <c r="L452" s="34">
        <f t="shared" si="77"/>
        <v>0</v>
      </c>
      <c r="M452" s="34">
        <f t="shared" si="72"/>
        <v>0</v>
      </c>
      <c r="N452" s="124"/>
    </row>
    <row r="453" spans="1:14" s="4" customFormat="1" ht="25.5" x14ac:dyDescent="0.25">
      <c r="A453" s="8" t="s">
        <v>176</v>
      </c>
      <c r="B453" s="59">
        <f t="shared" ref="B453:K453" si="81">(B454-B455)</f>
        <v>0</v>
      </c>
      <c r="C453" s="59">
        <f t="shared" si="81"/>
        <v>0</v>
      </c>
      <c r="D453" s="59">
        <f t="shared" si="81"/>
        <v>0</v>
      </c>
      <c r="E453" s="59">
        <f t="shared" si="81"/>
        <v>0</v>
      </c>
      <c r="F453" s="59">
        <f t="shared" si="71"/>
        <v>0</v>
      </c>
      <c r="G453" s="59">
        <f t="shared" si="81"/>
        <v>0</v>
      </c>
      <c r="H453" s="59">
        <f t="shared" si="81"/>
        <v>0</v>
      </c>
      <c r="I453" s="59">
        <f t="shared" si="76"/>
        <v>0</v>
      </c>
      <c r="J453" s="59">
        <f t="shared" si="81"/>
        <v>0</v>
      </c>
      <c r="K453" s="59">
        <f t="shared" si="81"/>
        <v>0</v>
      </c>
      <c r="L453" s="59">
        <f t="shared" si="77"/>
        <v>0</v>
      </c>
      <c r="M453" s="59">
        <f t="shared" si="72"/>
        <v>0</v>
      </c>
      <c r="N453" s="139"/>
    </row>
    <row r="454" spans="1:14" s="4" customFormat="1" ht="15" x14ac:dyDescent="0.25">
      <c r="A454" s="96" t="s">
        <v>177</v>
      </c>
      <c r="B454" s="34"/>
      <c r="C454" s="34"/>
      <c r="D454" s="34"/>
      <c r="E454" s="34"/>
      <c r="F454" s="34">
        <f t="shared" si="71"/>
        <v>0</v>
      </c>
      <c r="G454" s="34"/>
      <c r="H454" s="152"/>
      <c r="I454" s="152">
        <f t="shared" si="76"/>
        <v>0</v>
      </c>
      <c r="J454" s="34"/>
      <c r="K454" s="34"/>
      <c r="L454" s="34">
        <f t="shared" si="77"/>
        <v>0</v>
      </c>
      <c r="M454" s="34">
        <f t="shared" si="72"/>
        <v>0</v>
      </c>
      <c r="N454" s="124"/>
    </row>
    <row r="455" spans="1:14" s="4" customFormat="1" ht="15" x14ac:dyDescent="0.25">
      <c r="A455" s="96" t="s">
        <v>178</v>
      </c>
      <c r="B455" s="34"/>
      <c r="C455" s="34"/>
      <c r="D455" s="34"/>
      <c r="E455" s="34"/>
      <c r="F455" s="34">
        <f t="shared" si="71"/>
        <v>0</v>
      </c>
      <c r="G455" s="34"/>
      <c r="H455" s="152"/>
      <c r="I455" s="152">
        <f t="shared" si="76"/>
        <v>0</v>
      </c>
      <c r="J455" s="34"/>
      <c r="K455" s="34"/>
      <c r="L455" s="34">
        <f t="shared" si="77"/>
        <v>0</v>
      </c>
      <c r="M455" s="34">
        <f t="shared" si="72"/>
        <v>0</v>
      </c>
      <c r="N455" s="124"/>
    </row>
    <row r="456" spans="1:14" s="4" customFormat="1" ht="15" x14ac:dyDescent="0.25">
      <c r="A456" s="8" t="s">
        <v>179</v>
      </c>
      <c r="B456" s="59">
        <v>0</v>
      </c>
      <c r="C456" s="59">
        <v>0</v>
      </c>
      <c r="D456" s="59">
        <v>0</v>
      </c>
      <c r="E456" s="59">
        <v>0</v>
      </c>
      <c r="F456" s="59">
        <f t="shared" si="71"/>
        <v>0</v>
      </c>
      <c r="G456" s="59">
        <v>0</v>
      </c>
      <c r="H456" s="59">
        <v>0</v>
      </c>
      <c r="I456" s="59">
        <f t="shared" si="76"/>
        <v>0</v>
      </c>
      <c r="J456" s="59">
        <v>0</v>
      </c>
      <c r="K456" s="59">
        <v>0</v>
      </c>
      <c r="L456" s="59">
        <f t="shared" si="77"/>
        <v>0</v>
      </c>
      <c r="M456" s="59">
        <f t="shared" si="72"/>
        <v>0</v>
      </c>
      <c r="N456" s="139"/>
    </row>
    <row r="457" spans="1:14" s="4" customFormat="1" ht="24" customHeight="1" x14ac:dyDescent="0.25">
      <c r="A457" s="8" t="s">
        <v>180</v>
      </c>
      <c r="B457" s="59">
        <v>-1935238.92</v>
      </c>
      <c r="C457" s="59">
        <v>0</v>
      </c>
      <c r="D457" s="59">
        <v>8206466.2400000002</v>
      </c>
      <c r="E457" s="59">
        <v>7505177.7599999998</v>
      </c>
      <c r="F457" s="59">
        <f t="shared" ref="F457:F478" si="82">G457+H457</f>
        <v>0</v>
      </c>
      <c r="G457" s="59">
        <v>0</v>
      </c>
      <c r="H457" s="59"/>
      <c r="I457" s="59">
        <f t="shared" si="76"/>
        <v>0</v>
      </c>
      <c r="J457" s="59">
        <v>0</v>
      </c>
      <c r="K457" s="59"/>
      <c r="L457" s="59">
        <f t="shared" si="77"/>
        <v>0</v>
      </c>
      <c r="M457" s="59">
        <f t="shared" ref="M457:M480" si="83">D457+L457</f>
        <v>8206466.2400000002</v>
      </c>
      <c r="N457" s="139"/>
    </row>
    <row r="458" spans="1:14" s="4" customFormat="1" x14ac:dyDescent="0.25">
      <c r="A458" s="97" t="s">
        <v>181</v>
      </c>
      <c r="B458" s="165"/>
      <c r="C458" s="165"/>
      <c r="D458" s="165"/>
      <c r="E458" s="165"/>
      <c r="F458" s="165"/>
      <c r="G458" s="165"/>
      <c r="H458" s="166"/>
      <c r="I458" s="166"/>
      <c r="J458" s="165"/>
      <c r="K458" s="165"/>
      <c r="L458" s="165"/>
      <c r="M458" s="165"/>
      <c r="N458" s="140"/>
    </row>
    <row r="459" spans="1:14" s="4" customFormat="1" ht="15" x14ac:dyDescent="0.25">
      <c r="A459" s="28" t="s">
        <v>125</v>
      </c>
      <c r="B459" s="29">
        <f>B50+B67+B292+B299+B306+B312+B368+B374+B380+B387+B394+B400</f>
        <v>85350650.149999991</v>
      </c>
      <c r="C459" s="29">
        <f>C50+C67+C292+C299+C306+C312+C368+C374+C380+C387+C394+C400</f>
        <v>89629922.900000006</v>
      </c>
      <c r="D459" s="29">
        <f>D50+D67+D292+D299+D306+D312+D368+D374+D380+D387+D394+D400</f>
        <v>93003059.080000013</v>
      </c>
      <c r="E459" s="29">
        <f>E50+E67+E292+E299+E306+E312+E368+E374+E380+E387+E394+E400</f>
        <v>65160969.109999999</v>
      </c>
      <c r="F459" s="29">
        <f t="shared" si="82"/>
        <v>0</v>
      </c>
      <c r="G459" s="29">
        <f>G50+G67+G292+G299+G306+G312+G368+G374+G380+G387+G394+G400</f>
        <v>0</v>
      </c>
      <c r="H459" s="29">
        <f>H50+H67+H292+H299+H306+H312+H368+H374+H380+H387+H394+H400</f>
        <v>0</v>
      </c>
      <c r="I459" s="29">
        <f t="shared" si="76"/>
        <v>0</v>
      </c>
      <c r="J459" s="29">
        <f>J50+J67+J292+J299+J306+J312+J368+J374+J380+J387+J394+J400</f>
        <v>0</v>
      </c>
      <c r="K459" s="29">
        <f>K50+K67+K292+K299+K306+K312+K368+K374+K380+K387+K394+K400</f>
        <v>0</v>
      </c>
      <c r="L459" s="29">
        <f t="shared" si="77"/>
        <v>0</v>
      </c>
      <c r="M459" s="29">
        <f t="shared" si="83"/>
        <v>93003059.080000013</v>
      </c>
      <c r="N459" s="123"/>
    </row>
    <row r="460" spans="1:14" s="40" customFormat="1" ht="15" x14ac:dyDescent="0.25">
      <c r="A460" s="61" t="s">
        <v>126</v>
      </c>
      <c r="B460" s="61">
        <f>B61+B99+B293+B300+B307+B313+B369+B375+B381+B388+B395+B401</f>
        <v>25361971.909999996</v>
      </c>
      <c r="C460" s="61">
        <f>C61+C99+C293+C300+C307+C313+C369+C375+C381+C388+C395+C401</f>
        <v>26713112</v>
      </c>
      <c r="D460" s="61">
        <f>D61+D99+D293+D300+D307+D313+D369+D375+D381+D388+D395+D401</f>
        <v>27724066.82</v>
      </c>
      <c r="E460" s="61">
        <f>E61+E99+E293+E300+E307+E313+E369+E375+E381+E388+E395+E401</f>
        <v>18545373.440000001</v>
      </c>
      <c r="F460" s="61">
        <f t="shared" si="82"/>
        <v>0</v>
      </c>
      <c r="G460" s="61">
        <f>G61+G99+G293+G300+G307+G313+G369+G375+G381+G388+G395+G401</f>
        <v>0</v>
      </c>
      <c r="H460" s="61">
        <f>H61+H99+H293+H300+H307+H313+H369+H375+H381+H388+H395+H401</f>
        <v>0</v>
      </c>
      <c r="I460" s="61">
        <f t="shared" si="76"/>
        <v>0</v>
      </c>
      <c r="J460" s="61">
        <f>J61+J99+J293+J300+J307+J313+J369+J375+J381+J388+J395+J401</f>
        <v>0</v>
      </c>
      <c r="K460" s="61">
        <f>K61+K99+K293+K300+K307+K313+K369+K375+K381+K388+K395+K401</f>
        <v>0</v>
      </c>
      <c r="L460" s="61">
        <f t="shared" si="77"/>
        <v>0</v>
      </c>
      <c r="M460" s="61">
        <f t="shared" si="83"/>
        <v>27724066.82</v>
      </c>
      <c r="N460" s="61"/>
    </row>
    <row r="461" spans="1:14" s="4" customFormat="1" ht="15" x14ac:dyDescent="0.25">
      <c r="A461" s="98" t="s">
        <v>79</v>
      </c>
      <c r="B461" s="47">
        <f>B123+B294+B301+B308+B314+B370+B376+B382+B389+B396+B402+B154</f>
        <v>10424506.15</v>
      </c>
      <c r="C461" s="47">
        <f>C123+C294+C301+C308+C314+C370+C376+C382+C389+C396+C402+C154</f>
        <v>9854646</v>
      </c>
      <c r="D461" s="47">
        <f>D123+D294+D301+D308+D314+D370+D376+D382+D389+D396+D402+D154</f>
        <v>12251073.9</v>
      </c>
      <c r="E461" s="47">
        <f>E123+E294+E301+E308+E314+E370+E376+E382+E389+E396+E402</f>
        <v>6516601.9600000009</v>
      </c>
      <c r="F461" s="47">
        <f t="shared" si="82"/>
        <v>0</v>
      </c>
      <c r="G461" s="47">
        <f>G123+G294+G301+G308+G314+G370+G376+G382+G389+G396+G402</f>
        <v>0</v>
      </c>
      <c r="H461" s="47">
        <f>H123+H294+H301+H308+H314+H370+H376+H382+H389+H396+H402+H154</f>
        <v>0</v>
      </c>
      <c r="I461" s="47">
        <f t="shared" si="76"/>
        <v>0</v>
      </c>
      <c r="J461" s="47">
        <f>J123+J294+J301+J308+J314+J370+J376+J382+J389+J396+J402</f>
        <v>0</v>
      </c>
      <c r="K461" s="47">
        <f>K123+K294+K301+K308+K314+K370+K376+K382+K389+K396+K402</f>
        <v>0</v>
      </c>
      <c r="L461" s="47">
        <f t="shared" si="77"/>
        <v>0</v>
      </c>
      <c r="M461" s="47">
        <f t="shared" si="83"/>
        <v>12251073.9</v>
      </c>
      <c r="N461" s="128"/>
    </row>
    <row r="462" spans="1:14" s="4" customFormat="1" ht="15" x14ac:dyDescent="0.25">
      <c r="A462" s="99" t="s">
        <v>127</v>
      </c>
      <c r="B462" s="100">
        <f>B295+B302+B320+B383+B390+B407</f>
        <v>2181472.52</v>
      </c>
      <c r="C462" s="100">
        <f>C295+C302+C319+C320+C383+C390+C407</f>
        <v>2657753.37</v>
      </c>
      <c r="D462" s="100">
        <f t="shared" ref="D462:K462" si="84">D295+D302+D319+D320+D383+D390+D407</f>
        <v>2657753.37</v>
      </c>
      <c r="E462" s="100">
        <f t="shared" si="84"/>
        <v>1279884.72</v>
      </c>
      <c r="F462" s="100">
        <f t="shared" si="82"/>
        <v>0</v>
      </c>
      <c r="G462" s="100">
        <f t="shared" si="84"/>
        <v>0</v>
      </c>
      <c r="H462" s="100">
        <f t="shared" si="84"/>
        <v>0</v>
      </c>
      <c r="I462" s="100">
        <f t="shared" si="76"/>
        <v>0</v>
      </c>
      <c r="J462" s="100">
        <f t="shared" si="84"/>
        <v>0</v>
      </c>
      <c r="K462" s="100">
        <f t="shared" si="84"/>
        <v>0</v>
      </c>
      <c r="L462" s="100">
        <f t="shared" si="77"/>
        <v>0</v>
      </c>
      <c r="M462" s="100">
        <f t="shared" si="83"/>
        <v>2657753.37</v>
      </c>
      <c r="N462" s="141"/>
    </row>
    <row r="463" spans="1:14" s="4" customFormat="1" ht="15" x14ac:dyDescent="0.25">
      <c r="A463" s="101" t="s">
        <v>128</v>
      </c>
      <c r="B463" s="68">
        <f>B429+B427+B403+B397+B391+B384+B377+B371+B315+B309+B303+B296</f>
        <v>1507234.6900000002</v>
      </c>
      <c r="C463" s="68">
        <f>C429+C427+C403+C397+C391+C384+C377+C371+C315+C309+C303+C296</f>
        <v>1319516</v>
      </c>
      <c r="D463" s="68">
        <f t="shared" ref="D463:K463" si="85">D429+D427+D403+D397+D391+D384+D377+D371+D315+D309+D303+D296</f>
        <v>1307604.5899999999</v>
      </c>
      <c r="E463" s="68">
        <f t="shared" si="85"/>
        <v>1030402.05</v>
      </c>
      <c r="F463" s="68">
        <f t="shared" si="82"/>
        <v>0</v>
      </c>
      <c r="G463" s="68">
        <f t="shared" si="85"/>
        <v>0</v>
      </c>
      <c r="H463" s="68">
        <f t="shared" si="85"/>
        <v>0</v>
      </c>
      <c r="I463" s="68">
        <f t="shared" si="76"/>
        <v>0</v>
      </c>
      <c r="J463" s="68">
        <f t="shared" si="85"/>
        <v>0</v>
      </c>
      <c r="K463" s="68">
        <f t="shared" si="85"/>
        <v>0</v>
      </c>
      <c r="L463" s="68">
        <f t="shared" si="77"/>
        <v>0</v>
      </c>
      <c r="M463" s="68">
        <f t="shared" si="83"/>
        <v>1307604.5899999999</v>
      </c>
      <c r="N463" s="131"/>
    </row>
    <row r="464" spans="1:14" s="4" customFormat="1" ht="38.25" x14ac:dyDescent="0.25">
      <c r="A464" s="102" t="s">
        <v>87</v>
      </c>
      <c r="B464" s="49">
        <f>B165+B162+B178</f>
        <v>1648284.53</v>
      </c>
      <c r="C464" s="49">
        <f>C165+C162+C178</f>
        <v>1678542</v>
      </c>
      <c r="D464" s="49">
        <f>D165+D162+D178</f>
        <v>1648541.42</v>
      </c>
      <c r="E464" s="49">
        <f>E165+E162+E178</f>
        <v>1093396.32</v>
      </c>
      <c r="F464" s="49">
        <f t="shared" si="82"/>
        <v>0</v>
      </c>
      <c r="G464" s="49">
        <f>G165+G162+G178</f>
        <v>0</v>
      </c>
      <c r="H464" s="49">
        <f>H165+H162+H178</f>
        <v>0</v>
      </c>
      <c r="I464" s="49">
        <f t="shared" si="76"/>
        <v>0</v>
      </c>
      <c r="J464" s="49">
        <f>J165+J162+J178</f>
        <v>0</v>
      </c>
      <c r="K464" s="49">
        <f>K165+K162+K178</f>
        <v>0</v>
      </c>
      <c r="L464" s="49">
        <f t="shared" si="77"/>
        <v>0</v>
      </c>
      <c r="M464" s="49">
        <f t="shared" si="83"/>
        <v>1648541.42</v>
      </c>
      <c r="N464" s="129"/>
    </row>
    <row r="465" spans="1:14" s="4" customFormat="1" ht="15" x14ac:dyDescent="0.25">
      <c r="A465" s="103" t="s">
        <v>182</v>
      </c>
      <c r="B465" s="34">
        <v>12649710.92</v>
      </c>
      <c r="C465" s="34">
        <v>6195000</v>
      </c>
      <c r="D465" s="34">
        <v>6195000</v>
      </c>
      <c r="E465" s="34">
        <v>4631289.43</v>
      </c>
      <c r="F465" s="34">
        <f t="shared" si="82"/>
        <v>0</v>
      </c>
      <c r="G465" s="34"/>
      <c r="H465" s="152"/>
      <c r="I465" s="152">
        <f t="shared" si="76"/>
        <v>0</v>
      </c>
      <c r="J465" s="34"/>
      <c r="K465" s="34"/>
      <c r="L465" s="34">
        <f t="shared" si="77"/>
        <v>0</v>
      </c>
      <c r="M465" s="34">
        <f t="shared" si="83"/>
        <v>6195000</v>
      </c>
      <c r="N465" s="124"/>
    </row>
    <row r="466" spans="1:14" s="4" customFormat="1" ht="32.25" customHeight="1" x14ac:dyDescent="0.25">
      <c r="A466" s="103" t="s">
        <v>183</v>
      </c>
      <c r="B466" s="34">
        <v>10494126.41</v>
      </c>
      <c r="C466" s="34">
        <v>6195000</v>
      </c>
      <c r="D466" s="34">
        <v>13012143.449999999</v>
      </c>
      <c r="E466" s="34">
        <v>2434337.64</v>
      </c>
      <c r="F466" s="34">
        <f t="shared" si="82"/>
        <v>0</v>
      </c>
      <c r="G466" s="34"/>
      <c r="H466" s="152"/>
      <c r="I466" s="152">
        <f t="shared" si="76"/>
        <v>0</v>
      </c>
      <c r="J466" s="34"/>
      <c r="K466" s="34"/>
      <c r="L466" s="34">
        <f t="shared" si="77"/>
        <v>0</v>
      </c>
      <c r="M466" s="34">
        <f t="shared" si="83"/>
        <v>13012143.449999999</v>
      </c>
      <c r="N466" s="174"/>
    </row>
    <row r="467" spans="1:14" s="4" customFormat="1" ht="15" x14ac:dyDescent="0.25">
      <c r="A467" s="103" t="s">
        <v>206</v>
      </c>
      <c r="B467" s="168">
        <f>-B447/(B9-B12-B470)</f>
        <v>0.41106827588644901</v>
      </c>
      <c r="C467" s="168">
        <f>-C447/(C9-C12-C470)</f>
        <v>0</v>
      </c>
      <c r="D467" s="168">
        <f>-D447/(D9-D12-D470)</f>
        <v>1.4209896685461774</v>
      </c>
      <c r="E467" s="168">
        <f>-E447/(E9-E12-E470)</f>
        <v>41.143760459407773</v>
      </c>
      <c r="F467" s="168" t="e">
        <f t="shared" si="82"/>
        <v>#DIV/0!</v>
      </c>
      <c r="G467" s="168" t="e">
        <f>-G447/(G9-G12-G470)</f>
        <v>#DIV/0!</v>
      </c>
      <c r="H467" s="168" t="e">
        <f>-H447/(H9-H12-H470)</f>
        <v>#DIV/0!</v>
      </c>
      <c r="I467" s="168" t="e">
        <f t="shared" si="76"/>
        <v>#DIV/0!</v>
      </c>
      <c r="J467" s="168" t="e">
        <f>-J447/(J9-J12-J470)</f>
        <v>#DIV/0!</v>
      </c>
      <c r="K467" s="168" t="e">
        <f>-K447/(K9-K12-K470)</f>
        <v>#DIV/0!</v>
      </c>
      <c r="L467" s="168" t="e">
        <f t="shared" si="77"/>
        <v>#DIV/0!</v>
      </c>
      <c r="M467" s="168" t="e">
        <f t="shared" si="83"/>
        <v>#DIV/0!</v>
      </c>
      <c r="N467" s="139"/>
    </row>
    <row r="468" spans="1:14" s="4" customFormat="1" ht="38.25" x14ac:dyDescent="0.25">
      <c r="A468" s="169" t="s">
        <v>184</v>
      </c>
      <c r="B468" s="104">
        <f>(B9-B12)*10%+B471</f>
        <v>9934243.3960000016</v>
      </c>
      <c r="C468" s="104">
        <f>(C9-C12)*10%+C471</f>
        <v>2709993.7</v>
      </c>
      <c r="D468" s="104">
        <f>(D9-D12)*10%+D471</f>
        <v>3000023.9570000004</v>
      </c>
      <c r="E468" s="104">
        <f>(E9-E12)*10%+E471</f>
        <v>2174689.8310000007</v>
      </c>
      <c r="F468" s="104">
        <f t="shared" si="82"/>
        <v>0</v>
      </c>
      <c r="G468" s="104">
        <f>(G9-G12)*10%+G471</f>
        <v>0</v>
      </c>
      <c r="H468" s="104">
        <f>(H9-H12)*10%+H471</f>
        <v>0</v>
      </c>
      <c r="I468" s="104">
        <f t="shared" si="76"/>
        <v>0</v>
      </c>
      <c r="J468" s="104">
        <f>(J9-J12)*10%+J471</f>
        <v>0</v>
      </c>
      <c r="K468" s="104">
        <f>(K9-K12)*10%+K471</f>
        <v>0</v>
      </c>
      <c r="L468" s="104">
        <f t="shared" si="77"/>
        <v>0</v>
      </c>
      <c r="M468" s="104">
        <f t="shared" si="83"/>
        <v>3000023.9570000004</v>
      </c>
      <c r="N468" s="139"/>
    </row>
    <row r="469" spans="1:14" s="4" customFormat="1" ht="38.25" x14ac:dyDescent="0.25">
      <c r="A469" s="169" t="s">
        <v>185</v>
      </c>
      <c r="B469" s="104">
        <f>(B9-B12)*5%+B471</f>
        <v>9070354.818</v>
      </c>
      <c r="C469" s="104">
        <f>(C9-C12)*5%+C471</f>
        <v>1354996.85</v>
      </c>
      <c r="D469" s="104">
        <f>(D9-D12)*5%+D471</f>
        <v>1500011.9785000002</v>
      </c>
      <c r="E469" s="104">
        <f>(E9-E12)*5%+E471</f>
        <v>1437989.1555000003</v>
      </c>
      <c r="F469" s="104">
        <f t="shared" si="82"/>
        <v>0</v>
      </c>
      <c r="G469" s="104">
        <f>(G9-G12)*5%+G471</f>
        <v>0</v>
      </c>
      <c r="H469" s="104">
        <f>(H9-H12)*5%+H471</f>
        <v>0</v>
      </c>
      <c r="I469" s="104">
        <f t="shared" si="76"/>
        <v>0</v>
      </c>
      <c r="J469" s="104">
        <f>(J9-J12)*5%+J471</f>
        <v>0</v>
      </c>
      <c r="K469" s="104">
        <f>(K9-K12)*5%+K471</f>
        <v>0</v>
      </c>
      <c r="L469" s="104">
        <f t="shared" si="77"/>
        <v>0</v>
      </c>
      <c r="M469" s="104">
        <f t="shared" si="83"/>
        <v>1500011.9785000002</v>
      </c>
      <c r="N469" s="139"/>
    </row>
    <row r="470" spans="1:14" s="4" customFormat="1" ht="25.5" x14ac:dyDescent="0.25">
      <c r="A470" s="169" t="s">
        <v>205</v>
      </c>
      <c r="B470" s="104">
        <v>21985600</v>
      </c>
      <c r="C470" s="104">
        <v>24225063</v>
      </c>
      <c r="D470" s="104">
        <v>24225063</v>
      </c>
      <c r="E470" s="190">
        <v>14551600</v>
      </c>
      <c r="F470" s="104">
        <f t="shared" si="82"/>
        <v>0</v>
      </c>
      <c r="G470" s="104"/>
      <c r="H470" s="104"/>
      <c r="I470" s="104">
        <f t="shared" si="76"/>
        <v>0</v>
      </c>
      <c r="J470" s="104"/>
      <c r="K470" s="104"/>
      <c r="L470" s="104">
        <f t="shared" si="77"/>
        <v>0</v>
      </c>
      <c r="M470" s="104">
        <f t="shared" si="83"/>
        <v>24225063</v>
      </c>
      <c r="N470" s="139"/>
    </row>
    <row r="471" spans="1:14" s="4" customFormat="1" ht="25.5" x14ac:dyDescent="0.25">
      <c r="A471" s="103" t="s">
        <v>186</v>
      </c>
      <c r="B471" s="34">
        <v>8206466.2400000002</v>
      </c>
      <c r="C471" s="34">
        <f t="shared" ref="C471:K471" si="86">C472+C473</f>
        <v>0</v>
      </c>
      <c r="D471" s="34">
        <f t="shared" si="86"/>
        <v>0</v>
      </c>
      <c r="E471" s="34">
        <f>E472+E473</f>
        <v>701288.48</v>
      </c>
      <c r="F471" s="34">
        <f t="shared" si="82"/>
        <v>0</v>
      </c>
      <c r="G471" s="34">
        <f t="shared" si="86"/>
        <v>0</v>
      </c>
      <c r="H471" s="34">
        <f t="shared" si="86"/>
        <v>0</v>
      </c>
      <c r="I471" s="34">
        <f t="shared" si="76"/>
        <v>0</v>
      </c>
      <c r="J471" s="34">
        <f t="shared" si="86"/>
        <v>0</v>
      </c>
      <c r="K471" s="34">
        <f t="shared" si="86"/>
        <v>0</v>
      </c>
      <c r="L471" s="34">
        <f t="shared" si="77"/>
        <v>0</v>
      </c>
      <c r="M471" s="34">
        <f t="shared" si="83"/>
        <v>0</v>
      </c>
      <c r="N471" s="124"/>
    </row>
    <row r="472" spans="1:14" s="4" customFormat="1" ht="25.5" x14ac:dyDescent="0.25">
      <c r="A472" s="105" t="s">
        <v>187</v>
      </c>
      <c r="B472" s="34">
        <v>0</v>
      </c>
      <c r="C472" s="34"/>
      <c r="D472" s="34"/>
      <c r="E472" s="34">
        <v>0</v>
      </c>
      <c r="F472" s="34">
        <f t="shared" si="82"/>
        <v>0</v>
      </c>
      <c r="G472" s="34"/>
      <c r="H472" s="152"/>
      <c r="I472" s="152">
        <f t="shared" si="76"/>
        <v>0</v>
      </c>
      <c r="J472" s="34"/>
      <c r="K472" s="34"/>
      <c r="L472" s="59">
        <f t="shared" si="77"/>
        <v>0</v>
      </c>
      <c r="M472" s="59">
        <f t="shared" si="83"/>
        <v>0</v>
      </c>
      <c r="N472" s="124"/>
    </row>
    <row r="473" spans="1:14" s="4" customFormat="1" ht="25.5" x14ac:dyDescent="0.25">
      <c r="A473" s="105" t="s">
        <v>188</v>
      </c>
      <c r="B473" s="34">
        <v>8206466.2400000002</v>
      </c>
      <c r="C473" s="34"/>
      <c r="D473" s="34"/>
      <c r="E473" s="34">
        <v>701288.48</v>
      </c>
      <c r="F473" s="34">
        <f t="shared" si="82"/>
        <v>0</v>
      </c>
      <c r="G473" s="34"/>
      <c r="H473" s="31"/>
      <c r="I473" s="31">
        <f t="shared" si="76"/>
        <v>0</v>
      </c>
      <c r="J473" s="34"/>
      <c r="K473" s="34"/>
      <c r="L473" s="34">
        <f t="shared" si="77"/>
        <v>0</v>
      </c>
      <c r="M473" s="34">
        <f t="shared" si="83"/>
        <v>0</v>
      </c>
      <c r="N473" s="124"/>
    </row>
    <row r="474" spans="1:14" s="4" customFormat="1" ht="23.25" customHeight="1" x14ac:dyDescent="0.25">
      <c r="A474" s="103" t="s">
        <v>189</v>
      </c>
      <c r="B474" s="59"/>
      <c r="C474" s="59"/>
      <c r="D474" s="59"/>
      <c r="E474" s="59"/>
      <c r="F474" s="59">
        <f t="shared" si="82"/>
        <v>0</v>
      </c>
      <c r="G474" s="59"/>
      <c r="H474" s="59"/>
      <c r="I474" s="59">
        <f t="shared" si="76"/>
        <v>0</v>
      </c>
      <c r="J474" s="59"/>
      <c r="K474" s="59"/>
      <c r="L474" s="59">
        <f t="shared" si="77"/>
        <v>0</v>
      </c>
      <c r="M474" s="59">
        <f t="shared" si="83"/>
        <v>0</v>
      </c>
      <c r="N474" s="124"/>
    </row>
    <row r="475" spans="1:14" s="4" customFormat="1" ht="15" x14ac:dyDescent="0.25">
      <c r="A475" s="103" t="s">
        <v>190</v>
      </c>
      <c r="B475" s="59"/>
      <c r="C475" s="59"/>
      <c r="D475" s="59"/>
      <c r="E475" s="59"/>
      <c r="F475" s="59">
        <f t="shared" si="82"/>
        <v>0</v>
      </c>
      <c r="G475" s="59"/>
      <c r="H475" s="59"/>
      <c r="I475" s="59">
        <f t="shared" si="76"/>
        <v>0</v>
      </c>
      <c r="J475" s="59"/>
      <c r="K475" s="59"/>
      <c r="L475" s="59">
        <f t="shared" si="77"/>
        <v>0</v>
      </c>
      <c r="M475" s="59">
        <f t="shared" si="83"/>
        <v>0</v>
      </c>
      <c r="N475" s="124"/>
    </row>
    <row r="476" spans="1:14" s="4" customFormat="1" ht="25.5" x14ac:dyDescent="0.25">
      <c r="A476" s="103" t="s">
        <v>191</v>
      </c>
      <c r="B476" s="59">
        <f>(B475-B474)/(B9-B12)</f>
        <v>0</v>
      </c>
      <c r="C476" s="59">
        <f>(C475-C474)/(C9-C12)</f>
        <v>0</v>
      </c>
      <c r="D476" s="59">
        <f>(D475-D474)/(D9-D12)</f>
        <v>0</v>
      </c>
      <c r="E476" s="59">
        <f>(E475-E474)/(E9-E12)</f>
        <v>0</v>
      </c>
      <c r="F476" s="59" t="e">
        <f t="shared" si="82"/>
        <v>#DIV/0!</v>
      </c>
      <c r="G476" s="59" t="e">
        <f>(G475-G474)/(G9-G12)</f>
        <v>#DIV/0!</v>
      </c>
      <c r="H476" s="59" t="e">
        <f>(H475-H474)/(H9-H12)</f>
        <v>#DIV/0!</v>
      </c>
      <c r="I476" s="59" t="e">
        <f t="shared" si="76"/>
        <v>#DIV/0!</v>
      </c>
      <c r="J476" s="59" t="e">
        <f>(J475-J474)/(J9-J12)</f>
        <v>#DIV/0!</v>
      </c>
      <c r="K476" s="59" t="e">
        <f>(K475-K474)/(K9-K12)</f>
        <v>#DIV/0!</v>
      </c>
      <c r="L476" s="59" t="e">
        <f t="shared" si="77"/>
        <v>#DIV/0!</v>
      </c>
      <c r="M476" s="59" t="e">
        <f t="shared" si="83"/>
        <v>#DIV/0!</v>
      </c>
      <c r="N476" s="139"/>
    </row>
    <row r="477" spans="1:14" s="4" customFormat="1" ht="15" x14ac:dyDescent="0.25">
      <c r="A477" s="103" t="s">
        <v>192</v>
      </c>
      <c r="B477" s="104" t="e">
        <f>B454/B475</f>
        <v>#DIV/0!</v>
      </c>
      <c r="C477" s="104" t="e">
        <f t="shared" ref="C477:K477" si="87">C454/C475</f>
        <v>#DIV/0!</v>
      </c>
      <c r="D477" s="104" t="e">
        <f t="shared" si="87"/>
        <v>#DIV/0!</v>
      </c>
      <c r="E477" s="104" t="e">
        <f t="shared" si="87"/>
        <v>#DIV/0!</v>
      </c>
      <c r="F477" s="104" t="e">
        <f t="shared" si="82"/>
        <v>#DIV/0!</v>
      </c>
      <c r="G477" s="104" t="e">
        <f t="shared" si="87"/>
        <v>#DIV/0!</v>
      </c>
      <c r="H477" s="104" t="e">
        <f t="shared" si="87"/>
        <v>#DIV/0!</v>
      </c>
      <c r="I477" s="104" t="e">
        <f t="shared" si="76"/>
        <v>#DIV/0!</v>
      </c>
      <c r="J477" s="104" t="e">
        <f t="shared" si="87"/>
        <v>#DIV/0!</v>
      </c>
      <c r="K477" s="104" t="e">
        <f t="shared" si="87"/>
        <v>#DIV/0!</v>
      </c>
      <c r="L477" s="104" t="e">
        <f t="shared" si="77"/>
        <v>#DIV/0!</v>
      </c>
      <c r="M477" s="104" t="e">
        <f t="shared" si="83"/>
        <v>#DIV/0!</v>
      </c>
      <c r="N477" s="139"/>
    </row>
    <row r="478" spans="1:14" s="4" customFormat="1" ht="25.5" x14ac:dyDescent="0.25">
      <c r="A478" s="103" t="s">
        <v>193</v>
      </c>
      <c r="B478" s="104">
        <f>B443/B446</f>
        <v>0</v>
      </c>
      <c r="C478" s="104">
        <f t="shared" ref="C478:K478" si="88">C443/C446</f>
        <v>2.6938584392712829E-4</v>
      </c>
      <c r="D478" s="104">
        <f t="shared" si="88"/>
        <v>5.9651114640367886E-5</v>
      </c>
      <c r="E478" s="104">
        <f t="shared" si="88"/>
        <v>0</v>
      </c>
      <c r="F478" s="104" t="e">
        <f t="shared" si="82"/>
        <v>#DIV/0!</v>
      </c>
      <c r="G478" s="104">
        <f t="shared" si="88"/>
        <v>0</v>
      </c>
      <c r="H478" s="104" t="e">
        <f t="shared" si="88"/>
        <v>#DIV/0!</v>
      </c>
      <c r="I478" s="104" t="e">
        <f t="shared" si="76"/>
        <v>#DIV/0!</v>
      </c>
      <c r="J478" s="104" t="e">
        <f t="shared" si="88"/>
        <v>#DIV/0!</v>
      </c>
      <c r="K478" s="104" t="e">
        <f t="shared" si="88"/>
        <v>#DIV/0!</v>
      </c>
      <c r="L478" s="104" t="e">
        <f t="shared" si="77"/>
        <v>#DIV/0!</v>
      </c>
      <c r="M478" s="104" t="e">
        <f t="shared" si="83"/>
        <v>#DIV/0!</v>
      </c>
      <c r="N478" s="139"/>
    </row>
    <row r="479" spans="1:14" s="4" customFormat="1" ht="25.5" x14ac:dyDescent="0.25">
      <c r="A479" s="98" t="s">
        <v>194</v>
      </c>
      <c r="B479" s="178">
        <f>B75+B83+B107+B432+B130+B157</f>
        <v>27057430.660000008</v>
      </c>
      <c r="C479" s="178">
        <f>C75+C83+C107+C432+C130+C157</f>
        <v>27563459</v>
      </c>
      <c r="D479" s="178">
        <f>D75+D83+D107+D432+D130+D157</f>
        <v>29208562</v>
      </c>
      <c r="E479" s="178">
        <f>E75+E83+E107+E432+E130+E157</f>
        <v>20408705.799999997</v>
      </c>
      <c r="F479" s="59">
        <f t="shared" ref="F479:K479" si="89">F75+F83+F107+F432+F130</f>
        <v>0</v>
      </c>
      <c r="G479" s="59">
        <f t="shared" si="89"/>
        <v>0</v>
      </c>
      <c r="H479" s="59">
        <f t="shared" si="89"/>
        <v>0</v>
      </c>
      <c r="I479" s="59">
        <f t="shared" si="89"/>
        <v>0</v>
      </c>
      <c r="J479" s="59">
        <f t="shared" si="89"/>
        <v>0</v>
      </c>
      <c r="K479" s="59">
        <f t="shared" si="89"/>
        <v>0</v>
      </c>
      <c r="L479" s="59">
        <f>L75+L83+L107+L432+L130</f>
        <v>0</v>
      </c>
      <c r="M479" s="59">
        <f>M75+M83+M107+M432+M130+M157</f>
        <v>29208562</v>
      </c>
      <c r="N479" s="59"/>
    </row>
    <row r="480" spans="1:14" s="4" customFormat="1" ht="38.25" customHeight="1" x14ac:dyDescent="0.25">
      <c r="A480" s="106" t="s">
        <v>195</v>
      </c>
      <c r="B480" s="178">
        <f>B55+B59+B66+B76+B91+B97+B108+B112+B118+B140+B171+B184+B188+B193+B211+B254+B274+B276+B278+B280+B282+B286+B288+B297+B304+B310+B316+B346+B372+B378+B385+B392+B398+B404+B410+B422</f>
        <v>121953344.20999999</v>
      </c>
      <c r="C480" s="178">
        <f>C55+C59+C66+C76+C91+C97+C108+C112+C118+C140+C171+C184+C188+C193+C211+C254+C274+C276+C278+C280+C282+C286+C288+C297+C304+C310+C316+C346+C372+C378+C385+C392+C398+C404+C410+C422</f>
        <v>101916235.40000001</v>
      </c>
      <c r="D480" s="178">
        <f>D55+D59+D66+D76+D91+D97+D108+D112+D118+D140+D171+D184+D188+D193+D211+D254+D274+D276+D278+D280+D282+D286+D288+D297+D304+D310+D316+D346+D372+D378+D385+D392+D398+D404+D410+D422</f>
        <v>110816981.96000001</v>
      </c>
      <c r="E480" s="178">
        <f>E55+E59+E66+E76+E91+E97+E108+E112+E118+E140+E171+E184+E188+E193+E211+E254+E274+E276+E278+E280+E282+E286+E288+E297+E304+E310+E316+E346+E372+E378+E385+E392+E398+E404+E410</f>
        <v>71708221.810000002</v>
      </c>
      <c r="F480" s="59">
        <f>G480+H480</f>
        <v>1088068</v>
      </c>
      <c r="G480" s="59">
        <f>G55+G59+G66+G76+G91+G97+G108+G112+G118+G140+G171+G184+G188+G193+G211+G254+G274+G276+G278+G280+G282+G286+G288+G297+G304+G310+G316+G346+G372+G378+G385+G392+G398+G404+G410+G422</f>
        <v>1088068</v>
      </c>
      <c r="H480" s="59">
        <f>H55+H59+H66+H76+H91+H97+H108+H112+H118+H140+H171+H184+H188+H193+H211+H254+H274+H276+H278+H280+H282+H286+H288+H297+H304+H310+H316+H346+H372+H378+H385+H392+H398+H404+H410+H422</f>
        <v>0</v>
      </c>
      <c r="I480" s="59">
        <f t="shared" si="76"/>
        <v>0</v>
      </c>
      <c r="J480" s="59">
        <f>J55+J59+J66+J76+J91+J97+J108+J112+J118+J140+J171+J184+J188+J193+J211+J254+J274+J276+J278+J280+J282+J286+J288+J297+J304+J310+J316+J346+J372+J378+J385+J392+J398+J404+J410+J422</f>
        <v>0</v>
      </c>
      <c r="K480" s="59">
        <f>K55+K59+K66+K76+K91+K97+K108+K112+K118+K140+K171+K184+K188+K193+K211+K254+K274+K276+K278+K280+K282+K286+K288+K297+K304+K310+K316+K346+K372+K378+K385+K392+K398+K404+K410+K422</f>
        <v>0</v>
      </c>
      <c r="L480" s="59">
        <f>I480+F480</f>
        <v>1088068</v>
      </c>
      <c r="M480" s="59">
        <f t="shared" si="83"/>
        <v>111905049.96000001</v>
      </c>
      <c r="N480" s="139"/>
    </row>
    <row r="482" spans="2:9" x14ac:dyDescent="0.25">
      <c r="B482" s="191"/>
      <c r="C482" s="191"/>
      <c r="D482" s="191"/>
      <c r="E482" s="191"/>
      <c r="F482" s="191"/>
      <c r="G482" s="191"/>
      <c r="H482" s="191"/>
      <c r="I482" s="191"/>
    </row>
  </sheetData>
  <mergeCells count="11">
    <mergeCell ref="B482:I482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2022-09-23T11:07:31Z</cp:lastPrinted>
  <dcterms:created xsi:type="dcterms:W3CDTF">2020-01-09T14:17:42Z</dcterms:created>
  <dcterms:modified xsi:type="dcterms:W3CDTF">2022-10-13T06:39:11Z</dcterms:modified>
</cp:coreProperties>
</file>