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0" yWindow="225" windowWidth="19440" windowHeight="11520"/>
  </bookViews>
  <sheets>
    <sheet name="Район (город)" sheetId="1" r:id="rId1"/>
  </sheets>
  <definedNames>
    <definedName name="Z_11A61AA9_D6FF_42A3_BC4D_E7C08884C6A1_.wvu.PrintArea" localSheetId="0" hidden="1">'Район (город)'!$A$1:$N$485</definedName>
    <definedName name="Z_11A61AA9_D6FF_42A3_BC4D_E7C08884C6A1_.wvu.PrintTitles" localSheetId="0" hidden="1">'Район (город)'!$4:$6</definedName>
    <definedName name="Z_11A61AA9_D6FF_42A3_BC4D_E7C08884C6A1_.wvu.Rows" localSheetId="0" hidden="1">'Район (город)'!$209:$218,'Район (город)'!$221:$232,'Район (город)'!$342:$351,'Район (город)'!$372:$377,'Район (город)'!$391:$409</definedName>
    <definedName name="Z_1920FFCE_37CF_486D_B0BB_9968DBDAD497_.wvu.PrintArea" localSheetId="0" hidden="1">'Район (город)'!$A$1:$N$485</definedName>
    <definedName name="Z_1920FFCE_37CF_486D_B0BB_9968DBDAD497_.wvu.PrintTitles" localSheetId="0" hidden="1">'Район (город)'!$4:$6</definedName>
    <definedName name="Z_1F662B29_50AC_48FA_B185_BC836872F3B3_.wvu.PrintArea" localSheetId="0" hidden="1">'Район (город)'!$A$1:$N$485</definedName>
    <definedName name="Z_1F662B29_50AC_48FA_B185_BC836872F3B3_.wvu.PrintTitles" localSheetId="0" hidden="1">'Район (город)'!$4:$6</definedName>
    <definedName name="Z_1F662B29_50AC_48FA_B185_BC836872F3B3_.wvu.Rows" localSheetId="0" hidden="1">'Район (город)'!$209:$218,'Район (город)'!$221:$232,'Район (город)'!$342:$351,'Район (город)'!$372:$377,'Район (город)'!$391:$409</definedName>
    <definedName name="Z_25E4E9B5_DF7D_48C4_B26C_271B5255BFEF_.wvu.PrintArea" localSheetId="0" hidden="1">'Район (город)'!$A$1:$N$485</definedName>
    <definedName name="Z_25E4E9B5_DF7D_48C4_B26C_271B5255BFEF_.wvu.PrintTitles" localSheetId="0" hidden="1">'Район (город)'!$4:$6</definedName>
    <definedName name="Z_25E4E9B5_DF7D_48C4_B26C_271B5255BFEF_.wvu.Rows" localSheetId="0" hidden="1">'Район (город)'!$209:$218,'Район (город)'!$221:$232,'Район (город)'!$342:$351,'Район (город)'!$372:$377,'Район (город)'!$391:$409</definedName>
    <definedName name="Z_4BBAC06F_E87F_494C_B8A1_64C3F067FF71_.wvu.PrintArea" localSheetId="0" hidden="1">'Район (город)'!$A$1:$N$485</definedName>
    <definedName name="Z_4BBAC06F_E87F_494C_B8A1_64C3F067FF71_.wvu.PrintTitles" localSheetId="0" hidden="1">'Район (город)'!$4:$6</definedName>
    <definedName name="Z_4BBAC06F_E87F_494C_B8A1_64C3F067FF71_.wvu.Rows" localSheetId="0" hidden="1">'Район (город)'!$209:$218,'Район (город)'!$221:$232,'Район (город)'!$342:$351,'Район (город)'!$372:$377,'Район (город)'!$391:$409</definedName>
    <definedName name="Z_52B3526C_5B9C_4D1C_AD84_5B9BCBCBC837_.wvu.PrintArea" localSheetId="0" hidden="1">'Район (город)'!$A$1:$N$485</definedName>
    <definedName name="Z_52B3526C_5B9C_4D1C_AD84_5B9BCBCBC837_.wvu.PrintTitles" localSheetId="0" hidden="1">'Район (город)'!$4:$6</definedName>
    <definedName name="Z_831F3B17_A972_4E93_B9AC_84E2A9346915_.wvu.PrintArea" localSheetId="0" hidden="1">'Район (город)'!$A$1:$N$485</definedName>
    <definedName name="Z_831F3B17_A972_4E93_B9AC_84E2A9346915_.wvu.PrintTitles" localSheetId="0" hidden="1">'Район (город)'!$4:$6</definedName>
    <definedName name="Z_831F3B17_A972_4E93_B9AC_84E2A9346915_.wvu.Rows" localSheetId="0" hidden="1">'Район (город)'!$209:$218,'Район (город)'!$221:$232,'Район (город)'!$342:$351,'Район (город)'!$372:$377,'Район (город)'!$391:$409</definedName>
    <definedName name="Z_985DF335_C3A7_43CC_AE7A_4B424810E985_.wvu.PrintArea" localSheetId="0" hidden="1">'Район (город)'!$A$1:$N$485</definedName>
    <definedName name="Z_985DF335_C3A7_43CC_AE7A_4B424810E985_.wvu.PrintTitles" localSheetId="0" hidden="1">'Район (город)'!$4:$6</definedName>
    <definedName name="Z_9E21ACB1_8094_4DD5_A4C6_C7DA7BD87108_.wvu.PrintArea" localSheetId="0" hidden="1">'Район (город)'!$A$1:$N$485</definedName>
    <definedName name="Z_9E21ACB1_8094_4DD5_A4C6_C7DA7BD87108_.wvu.PrintTitles" localSheetId="0" hidden="1">'Район (город)'!$4:$6</definedName>
    <definedName name="Z_9E21ACB1_8094_4DD5_A4C6_C7DA7BD87108_.wvu.Rows" localSheetId="0" hidden="1">'Район (город)'!$209:$218,'Район (город)'!$221:$232,'Район (город)'!$342:$351,'Район (город)'!$372:$377,'Район (город)'!$391:$409</definedName>
    <definedName name="Z_D21DFE68_0408_442F_B09D_1B332BCD22E2_.wvu.PrintArea" localSheetId="0" hidden="1">'Район (город)'!$A$1:$N$485</definedName>
    <definedName name="Z_D21DFE68_0408_442F_B09D_1B332BCD22E2_.wvu.PrintTitles" localSheetId="0" hidden="1">'Район (город)'!$4:$6</definedName>
    <definedName name="Z_D43ECD61_99C5_4D28_9513_114857A91376_.wvu.PrintArea" localSheetId="0" hidden="1">'Район (город)'!$A$1:$N$485</definedName>
    <definedName name="Z_D43ECD61_99C5_4D28_9513_114857A91376_.wvu.PrintTitles" localSheetId="0" hidden="1">'Район (город)'!$4:$6</definedName>
    <definedName name="Z_D43ECD61_99C5_4D28_9513_114857A91376_.wvu.Rows" localSheetId="0" hidden="1">'Район (город)'!$209:$218,'Район (город)'!$221:$232,'Район (город)'!$342:$351,'Район (город)'!$372:$377,'Район (город)'!$391:$409</definedName>
    <definedName name="Z_EB4AB006_8FFF_49CC_8348_992A2BA0B6FC_.wvu.PrintArea" localSheetId="0" hidden="1">'Район (город)'!$A$1:$N$485</definedName>
    <definedName name="Z_EB4AB006_8FFF_49CC_8348_992A2BA0B6FC_.wvu.PrintTitles" localSheetId="0" hidden="1">'Район (город)'!$4:$6</definedName>
    <definedName name="_xlnm.Print_Titles" localSheetId="0">'Район (город)'!$4:$6</definedName>
    <definedName name="_xlnm.Print_Area" localSheetId="0">'Район (город)'!$A$1:$N$485</definedName>
  </definedNames>
  <calcPr calcId="144525"/>
</workbook>
</file>

<file path=xl/calcChain.xml><?xml version="1.0" encoding="utf-8"?>
<calcChain xmlns="http://schemas.openxmlformats.org/spreadsheetml/2006/main">
  <c r="K306" i="1" l="1"/>
  <c r="J353" i="1"/>
  <c r="J40" i="1" l="1"/>
  <c r="G306" i="1" l="1"/>
  <c r="G128" i="1"/>
  <c r="F159" i="1" l="1"/>
  <c r="K319" i="1" l="1"/>
  <c r="K322" i="1"/>
  <c r="K313" i="1"/>
  <c r="K309" i="1"/>
  <c r="I322" i="1" l="1"/>
  <c r="G120" i="1" l="1"/>
  <c r="G142" i="1"/>
  <c r="F160" i="1"/>
  <c r="H130" i="1"/>
  <c r="H126" i="1" l="1"/>
  <c r="F11" i="1" l="1"/>
  <c r="H10" i="1"/>
  <c r="F158" i="1" l="1"/>
  <c r="F157" i="1"/>
  <c r="F156" i="1"/>
  <c r="H128" i="1" l="1"/>
  <c r="H120" i="1" l="1"/>
  <c r="K297" i="1"/>
  <c r="K120" i="1"/>
  <c r="H69" i="1"/>
  <c r="H67" i="1" s="1"/>
  <c r="H101" i="1"/>
  <c r="H325" i="1" l="1"/>
  <c r="E61" i="1" l="1"/>
  <c r="G35" i="1" l="1"/>
  <c r="J170" i="1"/>
  <c r="G353" i="1"/>
  <c r="G325" i="1"/>
  <c r="E353" i="1"/>
  <c r="E325" i="1"/>
  <c r="E194" i="1"/>
  <c r="D113" i="1" l="1"/>
  <c r="D353" i="1"/>
  <c r="D325" i="1"/>
  <c r="K113" i="1" l="1"/>
  <c r="J113" i="1"/>
  <c r="I369" i="1" l="1"/>
  <c r="F369" i="1"/>
  <c r="L369" i="1" s="1"/>
  <c r="M369" i="1" s="1"/>
  <c r="F352" i="1"/>
  <c r="I352" i="1"/>
  <c r="L352" i="1" s="1"/>
  <c r="M352" i="1" s="1"/>
  <c r="E142" i="1" l="1"/>
  <c r="C120" i="1"/>
  <c r="F127" i="1" l="1"/>
  <c r="L127" i="1" s="1"/>
  <c r="M127" i="1" s="1"/>
  <c r="D142" i="1"/>
  <c r="F116" i="1"/>
  <c r="G179" i="1" l="1"/>
  <c r="D120" i="1" l="1"/>
  <c r="F184" i="1" l="1"/>
  <c r="I184" i="1"/>
  <c r="L184" i="1" l="1"/>
  <c r="M184" i="1" s="1"/>
  <c r="I116" i="1"/>
  <c r="L116" i="1" s="1"/>
  <c r="M116" i="1" s="1"/>
  <c r="D422" i="1"/>
  <c r="H422" i="1"/>
  <c r="B353" i="1" l="1"/>
  <c r="B142" i="1"/>
  <c r="H297" i="1" l="1"/>
  <c r="K353" i="1" l="1"/>
  <c r="H353" i="1"/>
  <c r="D437" i="1" l="1"/>
  <c r="D434" i="1"/>
  <c r="D432" i="1"/>
  <c r="D416" i="1"/>
  <c r="D410" i="1"/>
  <c r="D371" i="1"/>
  <c r="D302" i="1"/>
  <c r="D297" i="1"/>
  <c r="D293" i="1"/>
  <c r="D287" i="1"/>
  <c r="D233" i="1"/>
  <c r="D205" i="1"/>
  <c r="D200" i="1"/>
  <c r="D193" i="1"/>
  <c r="D181" i="1"/>
  <c r="D179" i="1" s="1"/>
  <c r="D170" i="1"/>
  <c r="D167" i="1"/>
  <c r="D164" i="1"/>
  <c r="D132" i="1"/>
  <c r="D107" i="1"/>
  <c r="D99" i="1"/>
  <c r="D92" i="1"/>
  <c r="D83" i="1"/>
  <c r="D77" i="1"/>
  <c r="D75" i="1"/>
  <c r="D61" i="1"/>
  <c r="D50" i="1"/>
  <c r="D36" i="1"/>
  <c r="D35" i="1" s="1"/>
  <c r="D34" i="1" s="1"/>
  <c r="D21" i="1"/>
  <c r="D10" i="1"/>
  <c r="D9" i="1" s="1"/>
  <c r="C68" i="1"/>
  <c r="C434" i="1"/>
  <c r="D67" i="1" l="1"/>
  <c r="D49" i="1" s="1"/>
  <c r="D8" i="1"/>
  <c r="D47" i="1" s="1"/>
  <c r="H467" i="1"/>
  <c r="K467" i="1"/>
  <c r="J467" i="1"/>
  <c r="G467" i="1"/>
  <c r="E467" i="1"/>
  <c r="D467" i="1"/>
  <c r="C467" i="1"/>
  <c r="C437" i="1" l="1"/>
  <c r="C432" i="1"/>
  <c r="C325" i="1"/>
  <c r="C142" i="1"/>
  <c r="C302" i="1" l="1"/>
  <c r="C287" i="1"/>
  <c r="C201" i="1"/>
  <c r="C181" i="1"/>
  <c r="C164" i="1"/>
  <c r="C83" i="1"/>
  <c r="C101" i="1"/>
  <c r="F462" i="1" l="1"/>
  <c r="F154" i="1" l="1"/>
  <c r="F155" i="1"/>
  <c r="I154" i="1"/>
  <c r="I155" i="1"/>
  <c r="L154" i="1" l="1"/>
  <c r="L155" i="1"/>
  <c r="M155" i="1" s="1"/>
  <c r="E132" i="1"/>
  <c r="E297" i="1" l="1"/>
  <c r="E293" i="1"/>
  <c r="E164" i="1"/>
  <c r="E163" i="1" s="1"/>
  <c r="E161" i="1" s="1"/>
  <c r="M154" i="1"/>
  <c r="C293" i="1" l="1"/>
  <c r="C200" i="1"/>
  <c r="E167" i="1"/>
  <c r="H179" i="1" l="1"/>
  <c r="G36" i="1"/>
  <c r="G34" i="1" s="1"/>
  <c r="I23" i="1"/>
  <c r="B164" i="1" l="1"/>
  <c r="B161" i="1" s="1"/>
  <c r="B61" i="1"/>
  <c r="J325" i="1" l="1"/>
  <c r="F368" i="1" l="1"/>
  <c r="F351" i="1"/>
  <c r="I368" i="1"/>
  <c r="L368" i="1" l="1"/>
  <c r="M368" i="1" s="1"/>
  <c r="I131" i="1" l="1"/>
  <c r="I363" i="1" l="1"/>
  <c r="I364" i="1"/>
  <c r="I365" i="1"/>
  <c r="I366" i="1"/>
  <c r="F363" i="1"/>
  <c r="L363" i="1" s="1"/>
  <c r="M363" i="1" s="1"/>
  <c r="F364" i="1"/>
  <c r="F365" i="1"/>
  <c r="F366" i="1"/>
  <c r="F153" i="1"/>
  <c r="I153" i="1"/>
  <c r="I148" i="1"/>
  <c r="L148" i="1" s="1"/>
  <c r="F151" i="1"/>
  <c r="L151" i="1" s="1"/>
  <c r="F148" i="1"/>
  <c r="L153" i="1" l="1"/>
  <c r="M153" i="1" s="1"/>
  <c r="L365" i="1"/>
  <c r="M365" i="1" s="1"/>
  <c r="L366" i="1"/>
  <c r="M366" i="1" s="1"/>
  <c r="L364" i="1"/>
  <c r="M364" i="1" s="1"/>
  <c r="K142" i="1"/>
  <c r="B468" i="1" l="1"/>
  <c r="D466" i="1" l="1"/>
  <c r="C466" i="1"/>
  <c r="B67" i="1" l="1"/>
  <c r="B120" i="1"/>
  <c r="C75" i="1"/>
  <c r="E92" i="1" l="1"/>
  <c r="H466" i="1" l="1"/>
  <c r="B467" i="1" l="1"/>
  <c r="M148" i="1" l="1"/>
  <c r="M151" i="1"/>
  <c r="I164" i="1"/>
  <c r="I165" i="1"/>
  <c r="F164" i="1"/>
  <c r="F165" i="1"/>
  <c r="B466" i="1"/>
  <c r="I166" i="1"/>
  <c r="F166" i="1"/>
  <c r="I163" i="1"/>
  <c r="F163" i="1"/>
  <c r="I162" i="1"/>
  <c r="F162" i="1"/>
  <c r="I161" i="1"/>
  <c r="F161" i="1"/>
  <c r="B167" i="1"/>
  <c r="F141" i="1"/>
  <c r="L165" i="1" l="1"/>
  <c r="M165" i="1" s="1"/>
  <c r="L164" i="1"/>
  <c r="M164" i="1" s="1"/>
  <c r="L161" i="1"/>
  <c r="M161" i="1" s="1"/>
  <c r="L163" i="1"/>
  <c r="M163" i="1" s="1"/>
  <c r="L162" i="1"/>
  <c r="M162" i="1" s="1"/>
  <c r="L166" i="1"/>
  <c r="M166" i="1" s="1"/>
  <c r="C113" i="1"/>
  <c r="C468" i="1" l="1"/>
  <c r="C61" i="1" l="1"/>
  <c r="E437" i="1" l="1"/>
  <c r="B132" i="1" l="1"/>
  <c r="G107" i="1"/>
  <c r="H107" i="1"/>
  <c r="J107" i="1"/>
  <c r="K107" i="1"/>
  <c r="E75" i="1"/>
  <c r="G75" i="1"/>
  <c r="H75" i="1"/>
  <c r="J75" i="1"/>
  <c r="K75" i="1"/>
  <c r="B75" i="1"/>
  <c r="C107" i="1"/>
  <c r="E107" i="1"/>
  <c r="B107" i="1"/>
  <c r="B437" i="1"/>
  <c r="K132" i="1" l="1"/>
  <c r="J132" i="1"/>
  <c r="H132" i="1"/>
  <c r="G132" i="1"/>
  <c r="C132" i="1"/>
  <c r="F133" i="1"/>
  <c r="I133" i="1"/>
  <c r="F134" i="1"/>
  <c r="I134" i="1"/>
  <c r="F135" i="1"/>
  <c r="I135" i="1"/>
  <c r="F136" i="1"/>
  <c r="I136" i="1"/>
  <c r="F137" i="1"/>
  <c r="I137" i="1"/>
  <c r="F138" i="1"/>
  <c r="I138" i="1"/>
  <c r="F139" i="1"/>
  <c r="I139" i="1"/>
  <c r="F140" i="1"/>
  <c r="I140" i="1"/>
  <c r="I141" i="1"/>
  <c r="L141" i="1" s="1"/>
  <c r="M141" i="1" s="1"/>
  <c r="F142" i="1"/>
  <c r="I142" i="1"/>
  <c r="L142" i="1" l="1"/>
  <c r="I132" i="1"/>
  <c r="L139" i="1"/>
  <c r="M139" i="1" s="1"/>
  <c r="L137" i="1"/>
  <c r="M137" i="1" s="1"/>
  <c r="L135" i="1"/>
  <c r="M135" i="1" s="1"/>
  <c r="L133" i="1"/>
  <c r="M133" i="1" s="1"/>
  <c r="F132" i="1"/>
  <c r="L140" i="1"/>
  <c r="M140" i="1" s="1"/>
  <c r="L138" i="1"/>
  <c r="M138" i="1" s="1"/>
  <c r="L136" i="1"/>
  <c r="M136" i="1" s="1"/>
  <c r="L134" i="1"/>
  <c r="M134" i="1" s="1"/>
  <c r="L132" i="1" l="1"/>
  <c r="I51" i="1"/>
  <c r="I52" i="1"/>
  <c r="I53" i="1"/>
  <c r="I54" i="1"/>
  <c r="I55" i="1"/>
  <c r="I56" i="1"/>
  <c r="I57" i="1"/>
  <c r="I58" i="1"/>
  <c r="I59" i="1"/>
  <c r="I60" i="1"/>
  <c r="I62" i="1"/>
  <c r="I63" i="1"/>
  <c r="I64" i="1"/>
  <c r="I65" i="1"/>
  <c r="I66" i="1"/>
  <c r="I68" i="1"/>
  <c r="I69" i="1"/>
  <c r="I70" i="1"/>
  <c r="I71" i="1"/>
  <c r="I72" i="1"/>
  <c r="I73" i="1"/>
  <c r="I74" i="1"/>
  <c r="I76" i="1"/>
  <c r="I78" i="1"/>
  <c r="I79" i="1"/>
  <c r="I80" i="1"/>
  <c r="I81" i="1"/>
  <c r="I82" i="1"/>
  <c r="I84" i="1"/>
  <c r="I85" i="1"/>
  <c r="I86" i="1"/>
  <c r="I87" i="1"/>
  <c r="I88" i="1"/>
  <c r="I89" i="1"/>
  <c r="I90" i="1"/>
  <c r="I91" i="1"/>
  <c r="I93" i="1"/>
  <c r="I94" i="1"/>
  <c r="I95" i="1"/>
  <c r="I96" i="1"/>
  <c r="I97" i="1"/>
  <c r="I98" i="1"/>
  <c r="I100" i="1"/>
  <c r="I101" i="1"/>
  <c r="I102" i="1"/>
  <c r="I103" i="1"/>
  <c r="I104" i="1"/>
  <c r="I105" i="1"/>
  <c r="I106" i="1"/>
  <c r="I108" i="1"/>
  <c r="I109" i="1"/>
  <c r="I110" i="1"/>
  <c r="I111" i="1"/>
  <c r="I112" i="1"/>
  <c r="I114" i="1"/>
  <c r="I115" i="1"/>
  <c r="I117" i="1"/>
  <c r="I118" i="1"/>
  <c r="I119" i="1"/>
  <c r="I121" i="1"/>
  <c r="I122" i="1"/>
  <c r="I123" i="1"/>
  <c r="I124" i="1"/>
  <c r="I125" i="1"/>
  <c r="I126" i="1"/>
  <c r="I128" i="1"/>
  <c r="I129" i="1"/>
  <c r="I130" i="1"/>
  <c r="I143" i="1"/>
  <c r="I144" i="1"/>
  <c r="I145" i="1"/>
  <c r="I146" i="1"/>
  <c r="I147" i="1"/>
  <c r="I149" i="1"/>
  <c r="I150" i="1"/>
  <c r="I152" i="1"/>
  <c r="I168" i="1"/>
  <c r="I169" i="1"/>
  <c r="I171" i="1"/>
  <c r="I172" i="1"/>
  <c r="I173" i="1"/>
  <c r="I174" i="1"/>
  <c r="I175" i="1"/>
  <c r="I176" i="1"/>
  <c r="I177" i="1"/>
  <c r="I178" i="1"/>
  <c r="I180" i="1"/>
  <c r="I181" i="1"/>
  <c r="I182" i="1"/>
  <c r="I183" i="1"/>
  <c r="I185" i="1"/>
  <c r="I186" i="1"/>
  <c r="I187" i="1"/>
  <c r="I188" i="1"/>
  <c r="I189" i="1"/>
  <c r="I190" i="1"/>
  <c r="I191" i="1"/>
  <c r="I192" i="1"/>
  <c r="I194" i="1"/>
  <c r="I195" i="1"/>
  <c r="I196" i="1"/>
  <c r="I197" i="1"/>
  <c r="I198" i="1"/>
  <c r="I199" i="1"/>
  <c r="I201" i="1"/>
  <c r="I202" i="1"/>
  <c r="I203" i="1"/>
  <c r="I204" i="1"/>
  <c r="I206" i="1"/>
  <c r="I207" i="1"/>
  <c r="I208" i="1"/>
  <c r="I209" i="1"/>
  <c r="I210" i="1"/>
  <c r="I211" i="1"/>
  <c r="I212" i="1"/>
  <c r="I213" i="1"/>
  <c r="I214" i="1"/>
  <c r="I215" i="1"/>
  <c r="I216" i="1"/>
  <c r="I217" i="1"/>
  <c r="I218" i="1"/>
  <c r="I219" i="1"/>
  <c r="I220" i="1"/>
  <c r="I221" i="1"/>
  <c r="I222" i="1"/>
  <c r="I223" i="1"/>
  <c r="I224" i="1"/>
  <c r="I225" i="1"/>
  <c r="I226" i="1"/>
  <c r="I227" i="1"/>
  <c r="I228" i="1"/>
  <c r="I229" i="1"/>
  <c r="I230" i="1"/>
  <c r="I231" i="1"/>
  <c r="I232" i="1"/>
  <c r="I234" i="1"/>
  <c r="I235" i="1"/>
  <c r="I236" i="1"/>
  <c r="I237" i="1"/>
  <c r="I238" i="1"/>
  <c r="I239" i="1"/>
  <c r="I240" i="1"/>
  <c r="I241" i="1"/>
  <c r="I242" i="1"/>
  <c r="I243" i="1"/>
  <c r="I244" i="1"/>
  <c r="I245" i="1"/>
  <c r="I246" i="1"/>
  <c r="I247" i="1"/>
  <c r="I248" i="1"/>
  <c r="I249" i="1"/>
  <c r="I250" i="1"/>
  <c r="I251" i="1"/>
  <c r="I252" i="1"/>
  <c r="I253" i="1"/>
  <c r="I254" i="1"/>
  <c r="I255" i="1"/>
  <c r="I256" i="1"/>
  <c r="I257" i="1"/>
  <c r="I258" i="1"/>
  <c r="I259" i="1"/>
  <c r="I260" i="1"/>
  <c r="I261" i="1"/>
  <c r="I263" i="1"/>
  <c r="I264" i="1"/>
  <c r="I265" i="1"/>
  <c r="I266" i="1"/>
  <c r="I267" i="1"/>
  <c r="I268" i="1"/>
  <c r="I269" i="1"/>
  <c r="I270" i="1"/>
  <c r="I271" i="1"/>
  <c r="I272" i="1"/>
  <c r="I273" i="1"/>
  <c r="I274" i="1"/>
  <c r="I275" i="1"/>
  <c r="I276" i="1"/>
  <c r="I277" i="1"/>
  <c r="I278" i="1"/>
  <c r="I279" i="1"/>
  <c r="I280" i="1"/>
  <c r="I281" i="1"/>
  <c r="I282" i="1"/>
  <c r="I283" i="1"/>
  <c r="I284" i="1"/>
  <c r="I285" i="1"/>
  <c r="I286" i="1"/>
  <c r="I287" i="1"/>
  <c r="I288" i="1"/>
  <c r="I289" i="1"/>
  <c r="I290" i="1"/>
  <c r="I291" i="1"/>
  <c r="I292" i="1"/>
  <c r="I293" i="1"/>
  <c r="I294" i="1"/>
  <c r="I295" i="1"/>
  <c r="I296" i="1"/>
  <c r="I298" i="1"/>
  <c r="I299" i="1"/>
  <c r="I300" i="1"/>
  <c r="I301" i="1"/>
  <c r="I302" i="1"/>
  <c r="I303" i="1"/>
  <c r="I304" i="1"/>
  <c r="I305" i="1"/>
  <c r="I306" i="1"/>
  <c r="I307" i="1"/>
  <c r="I308" i="1"/>
  <c r="I309" i="1"/>
  <c r="I310" i="1"/>
  <c r="I311" i="1"/>
  <c r="I312" i="1"/>
  <c r="I313" i="1"/>
  <c r="I314" i="1"/>
  <c r="I315" i="1"/>
  <c r="I316" i="1"/>
  <c r="I317" i="1"/>
  <c r="I318" i="1"/>
  <c r="I319" i="1"/>
  <c r="I320" i="1"/>
  <c r="I321" i="1"/>
  <c r="I323" i="1"/>
  <c r="I324" i="1"/>
  <c r="I326" i="1"/>
  <c r="I327" i="1"/>
  <c r="I328" i="1"/>
  <c r="I329" i="1"/>
  <c r="I330" i="1"/>
  <c r="I331" i="1"/>
  <c r="I332" i="1"/>
  <c r="I333" i="1"/>
  <c r="I334" i="1"/>
  <c r="I335" i="1"/>
  <c r="I336" i="1"/>
  <c r="I337" i="1"/>
  <c r="I338" i="1"/>
  <c r="I339" i="1"/>
  <c r="I340" i="1"/>
  <c r="I341" i="1"/>
  <c r="I342" i="1"/>
  <c r="I343" i="1"/>
  <c r="I344" i="1"/>
  <c r="I345" i="1"/>
  <c r="I346" i="1"/>
  <c r="I347" i="1"/>
  <c r="I348" i="1"/>
  <c r="I349" i="1"/>
  <c r="I350" i="1"/>
  <c r="I351" i="1"/>
  <c r="I354" i="1"/>
  <c r="I355" i="1"/>
  <c r="I356" i="1"/>
  <c r="I357" i="1"/>
  <c r="I358" i="1"/>
  <c r="I359" i="1"/>
  <c r="I360" i="1"/>
  <c r="I361" i="1"/>
  <c r="I362" i="1"/>
  <c r="I367" i="1"/>
  <c r="I370" i="1"/>
  <c r="I372" i="1"/>
  <c r="I373" i="1"/>
  <c r="I374" i="1"/>
  <c r="I375" i="1"/>
  <c r="I376" i="1"/>
  <c r="I377" i="1"/>
  <c r="I378" i="1"/>
  <c r="I379" i="1"/>
  <c r="I380" i="1"/>
  <c r="I381" i="1"/>
  <c r="I382" i="1"/>
  <c r="I383" i="1"/>
  <c r="I384" i="1"/>
  <c r="I385" i="1"/>
  <c r="I386" i="1"/>
  <c r="I387" i="1"/>
  <c r="I388" i="1"/>
  <c r="I389" i="1"/>
  <c r="I390" i="1"/>
  <c r="I391" i="1"/>
  <c r="I392" i="1"/>
  <c r="I393" i="1"/>
  <c r="I394" i="1"/>
  <c r="I395" i="1"/>
  <c r="I396" i="1"/>
  <c r="I397" i="1"/>
  <c r="I398" i="1"/>
  <c r="I399" i="1"/>
  <c r="I400" i="1"/>
  <c r="I401" i="1"/>
  <c r="I402" i="1"/>
  <c r="I403" i="1"/>
  <c r="I404" i="1"/>
  <c r="I405" i="1"/>
  <c r="I406" i="1"/>
  <c r="I407" i="1"/>
  <c r="I408" i="1"/>
  <c r="I409" i="1"/>
  <c r="I411" i="1"/>
  <c r="I412" i="1"/>
  <c r="I413" i="1"/>
  <c r="I414" i="1"/>
  <c r="I415" i="1"/>
  <c r="I417" i="1"/>
  <c r="I418" i="1"/>
  <c r="I419" i="1"/>
  <c r="I420" i="1"/>
  <c r="I421" i="1"/>
  <c r="I423" i="1"/>
  <c r="I424" i="1"/>
  <c r="I425" i="1"/>
  <c r="I426" i="1"/>
  <c r="I427" i="1"/>
  <c r="I428" i="1"/>
  <c r="I429" i="1"/>
  <c r="I430" i="1"/>
  <c r="I431" i="1"/>
  <c r="I432" i="1"/>
  <c r="I434" i="1"/>
  <c r="I436" i="1"/>
  <c r="I437" i="1"/>
  <c r="I438" i="1"/>
  <c r="I439" i="1"/>
  <c r="I440" i="1"/>
  <c r="I441" i="1"/>
  <c r="I442" i="1"/>
  <c r="I443" i="1"/>
  <c r="I444" i="1"/>
  <c r="I445" i="1"/>
  <c r="I446" i="1"/>
  <c r="I447" i="1"/>
  <c r="I448" i="1"/>
  <c r="I449" i="1"/>
  <c r="I450" i="1"/>
  <c r="I456" i="1"/>
  <c r="I457" i="1"/>
  <c r="I459" i="1"/>
  <c r="I460" i="1"/>
  <c r="I461" i="1"/>
  <c r="I462" i="1"/>
  <c r="I470" i="1"/>
  <c r="I471" i="1"/>
  <c r="I475" i="1"/>
  <c r="I477" i="1"/>
  <c r="I478" i="1"/>
  <c r="I479" i="1"/>
  <c r="I480" i="1"/>
  <c r="F51" i="1"/>
  <c r="F52" i="1"/>
  <c r="F53" i="1"/>
  <c r="F54" i="1"/>
  <c r="F55" i="1"/>
  <c r="F56" i="1"/>
  <c r="F57" i="1"/>
  <c r="F58" i="1"/>
  <c r="F59" i="1"/>
  <c r="F60" i="1"/>
  <c r="F62" i="1"/>
  <c r="F63" i="1"/>
  <c r="F64" i="1"/>
  <c r="F65" i="1"/>
  <c r="F66" i="1"/>
  <c r="F68" i="1"/>
  <c r="F69" i="1"/>
  <c r="F70" i="1"/>
  <c r="F71" i="1"/>
  <c r="F72" i="1"/>
  <c r="F73" i="1"/>
  <c r="F74" i="1"/>
  <c r="F76" i="1"/>
  <c r="F78" i="1"/>
  <c r="F79" i="1"/>
  <c r="F80" i="1"/>
  <c r="F81" i="1"/>
  <c r="F82" i="1"/>
  <c r="F84" i="1"/>
  <c r="F85" i="1"/>
  <c r="F86" i="1"/>
  <c r="F87" i="1"/>
  <c r="F88" i="1"/>
  <c r="F89" i="1"/>
  <c r="F90" i="1"/>
  <c r="F91" i="1"/>
  <c r="F93" i="1"/>
  <c r="F94" i="1"/>
  <c r="F95" i="1"/>
  <c r="F96" i="1"/>
  <c r="F97" i="1"/>
  <c r="F98" i="1"/>
  <c r="F100" i="1"/>
  <c r="F101" i="1"/>
  <c r="F102" i="1"/>
  <c r="F103" i="1"/>
  <c r="F104" i="1"/>
  <c r="F105" i="1"/>
  <c r="F106" i="1"/>
  <c r="F108" i="1"/>
  <c r="F109" i="1"/>
  <c r="F110" i="1"/>
  <c r="F111" i="1"/>
  <c r="F112" i="1"/>
  <c r="F114" i="1"/>
  <c r="F115" i="1"/>
  <c r="F117" i="1"/>
  <c r="F118" i="1"/>
  <c r="F119" i="1"/>
  <c r="F121" i="1"/>
  <c r="F122" i="1"/>
  <c r="F123" i="1"/>
  <c r="F124" i="1"/>
  <c r="F125" i="1"/>
  <c r="F126" i="1"/>
  <c r="F128" i="1"/>
  <c r="F129" i="1"/>
  <c r="F130" i="1"/>
  <c r="F131" i="1"/>
  <c r="F143" i="1"/>
  <c r="F144" i="1"/>
  <c r="F145" i="1"/>
  <c r="F146" i="1"/>
  <c r="F147" i="1"/>
  <c r="F149" i="1"/>
  <c r="F150" i="1"/>
  <c r="F152" i="1"/>
  <c r="F168" i="1"/>
  <c r="F169" i="1"/>
  <c r="F171" i="1"/>
  <c r="F172" i="1"/>
  <c r="F173" i="1"/>
  <c r="F174" i="1"/>
  <c r="F175" i="1"/>
  <c r="F176" i="1"/>
  <c r="F177" i="1"/>
  <c r="F178" i="1"/>
  <c r="F180" i="1"/>
  <c r="F181" i="1"/>
  <c r="F182" i="1"/>
  <c r="F183" i="1"/>
  <c r="F185" i="1"/>
  <c r="F186" i="1"/>
  <c r="F187" i="1"/>
  <c r="F188" i="1"/>
  <c r="F189" i="1"/>
  <c r="F190" i="1"/>
  <c r="F191" i="1"/>
  <c r="F192" i="1"/>
  <c r="F194" i="1"/>
  <c r="F195" i="1"/>
  <c r="F196" i="1"/>
  <c r="F197" i="1"/>
  <c r="F198" i="1"/>
  <c r="F199" i="1"/>
  <c r="F201" i="1"/>
  <c r="F202" i="1"/>
  <c r="F203" i="1"/>
  <c r="F204" i="1"/>
  <c r="F206" i="1"/>
  <c r="F207" i="1"/>
  <c r="F208" i="1"/>
  <c r="F209" i="1"/>
  <c r="F210" i="1"/>
  <c r="F211" i="1"/>
  <c r="F212" i="1"/>
  <c r="F213" i="1"/>
  <c r="F214" i="1"/>
  <c r="F215" i="1"/>
  <c r="F216" i="1"/>
  <c r="F217" i="1"/>
  <c r="F218" i="1"/>
  <c r="F219" i="1"/>
  <c r="F220" i="1"/>
  <c r="F234" i="1"/>
  <c r="F235" i="1"/>
  <c r="F236" i="1"/>
  <c r="F237" i="1"/>
  <c r="F238" i="1"/>
  <c r="F239" i="1"/>
  <c r="F240" i="1"/>
  <c r="F241" i="1"/>
  <c r="F242" i="1"/>
  <c r="F243" i="1"/>
  <c r="F244" i="1"/>
  <c r="F245" i="1"/>
  <c r="F246" i="1"/>
  <c r="F247" i="1"/>
  <c r="F248" i="1"/>
  <c r="F249" i="1"/>
  <c r="F250" i="1"/>
  <c r="F251" i="1"/>
  <c r="F252" i="1"/>
  <c r="F253" i="1"/>
  <c r="F254" i="1"/>
  <c r="F255" i="1"/>
  <c r="F256" i="1"/>
  <c r="F257" i="1"/>
  <c r="F258" i="1"/>
  <c r="F259" i="1"/>
  <c r="F260" i="1"/>
  <c r="F261" i="1"/>
  <c r="F263" i="1"/>
  <c r="F264" i="1"/>
  <c r="F265" i="1"/>
  <c r="F266" i="1"/>
  <c r="F267" i="1"/>
  <c r="F268" i="1"/>
  <c r="F269" i="1"/>
  <c r="F270" i="1"/>
  <c r="F271" i="1"/>
  <c r="F272" i="1"/>
  <c r="F273" i="1"/>
  <c r="F274" i="1"/>
  <c r="F275" i="1"/>
  <c r="F276" i="1"/>
  <c r="F277" i="1"/>
  <c r="F278" i="1"/>
  <c r="F279" i="1"/>
  <c r="F280" i="1"/>
  <c r="F281" i="1"/>
  <c r="F282" i="1"/>
  <c r="F283" i="1"/>
  <c r="F284" i="1"/>
  <c r="F285" i="1"/>
  <c r="F286" i="1"/>
  <c r="F287" i="1"/>
  <c r="F288" i="1"/>
  <c r="F289" i="1"/>
  <c r="F290" i="1"/>
  <c r="F291" i="1"/>
  <c r="F292" i="1"/>
  <c r="F293" i="1"/>
  <c r="F294" i="1"/>
  <c r="F295" i="1"/>
  <c r="F296" i="1"/>
  <c r="F298" i="1"/>
  <c r="F299" i="1"/>
  <c r="F300" i="1"/>
  <c r="F301" i="1"/>
  <c r="F302" i="1"/>
  <c r="F303" i="1"/>
  <c r="F304" i="1"/>
  <c r="F305" i="1"/>
  <c r="F306" i="1"/>
  <c r="F307" i="1"/>
  <c r="F308" i="1"/>
  <c r="F309" i="1"/>
  <c r="F310" i="1"/>
  <c r="F311" i="1"/>
  <c r="F312" i="1"/>
  <c r="F313" i="1"/>
  <c r="F314" i="1"/>
  <c r="F315" i="1"/>
  <c r="F316" i="1"/>
  <c r="F317" i="1"/>
  <c r="F318" i="1"/>
  <c r="F319" i="1"/>
  <c r="F320" i="1"/>
  <c r="F321" i="1"/>
  <c r="F322" i="1"/>
  <c r="F323" i="1"/>
  <c r="F324" i="1"/>
  <c r="F326" i="1"/>
  <c r="F327" i="1"/>
  <c r="F328" i="1"/>
  <c r="F329" i="1"/>
  <c r="F330" i="1"/>
  <c r="F331" i="1"/>
  <c r="F332" i="1"/>
  <c r="F333" i="1"/>
  <c r="F334" i="1"/>
  <c r="F335" i="1"/>
  <c r="F336" i="1"/>
  <c r="F337" i="1"/>
  <c r="F338" i="1"/>
  <c r="F339" i="1"/>
  <c r="F340" i="1"/>
  <c r="F341" i="1"/>
  <c r="F342" i="1"/>
  <c r="F343" i="1"/>
  <c r="F344" i="1"/>
  <c r="F345" i="1"/>
  <c r="F346" i="1"/>
  <c r="F347" i="1"/>
  <c r="F348" i="1"/>
  <c r="F349" i="1"/>
  <c r="F350" i="1"/>
  <c r="F354" i="1"/>
  <c r="F355" i="1"/>
  <c r="F356" i="1"/>
  <c r="F357" i="1"/>
  <c r="F358" i="1"/>
  <c r="F359" i="1"/>
  <c r="F360" i="1"/>
  <c r="F361" i="1"/>
  <c r="F362" i="1"/>
  <c r="F367" i="1"/>
  <c r="F370" i="1"/>
  <c r="F372" i="1"/>
  <c r="F373" i="1"/>
  <c r="F374" i="1"/>
  <c r="F375" i="1"/>
  <c r="F376" i="1"/>
  <c r="F377" i="1"/>
  <c r="F378" i="1"/>
  <c r="F379" i="1"/>
  <c r="F380" i="1"/>
  <c r="F381" i="1"/>
  <c r="F382" i="1"/>
  <c r="F383" i="1"/>
  <c r="F384" i="1"/>
  <c r="F385" i="1"/>
  <c r="F386" i="1"/>
  <c r="F387" i="1"/>
  <c r="F388" i="1"/>
  <c r="F389" i="1"/>
  <c r="F390" i="1"/>
  <c r="F391" i="1"/>
  <c r="F392" i="1"/>
  <c r="F393" i="1"/>
  <c r="F394" i="1"/>
  <c r="F395" i="1"/>
  <c r="F396" i="1"/>
  <c r="F397" i="1"/>
  <c r="F398" i="1"/>
  <c r="F399" i="1"/>
  <c r="F400" i="1"/>
  <c r="F401" i="1"/>
  <c r="F402" i="1"/>
  <c r="F403" i="1"/>
  <c r="F404" i="1"/>
  <c r="F405" i="1"/>
  <c r="F406" i="1"/>
  <c r="F407" i="1"/>
  <c r="F408" i="1"/>
  <c r="F409" i="1"/>
  <c r="F411" i="1"/>
  <c r="F412" i="1"/>
  <c r="F413" i="1"/>
  <c r="F414" i="1"/>
  <c r="F415" i="1"/>
  <c r="F417" i="1"/>
  <c r="F418" i="1"/>
  <c r="F419" i="1"/>
  <c r="F420" i="1"/>
  <c r="F421" i="1"/>
  <c r="F423" i="1"/>
  <c r="F424" i="1"/>
  <c r="F425" i="1"/>
  <c r="F426" i="1"/>
  <c r="F427" i="1"/>
  <c r="F428" i="1"/>
  <c r="F429" i="1"/>
  <c r="F430" i="1"/>
  <c r="F431" i="1"/>
  <c r="F432" i="1"/>
  <c r="F434" i="1"/>
  <c r="F436" i="1"/>
  <c r="F437" i="1"/>
  <c r="F438" i="1"/>
  <c r="F439" i="1"/>
  <c r="F440" i="1"/>
  <c r="F441" i="1"/>
  <c r="F442" i="1"/>
  <c r="F443" i="1"/>
  <c r="F444" i="1"/>
  <c r="F445" i="1"/>
  <c r="F446" i="1"/>
  <c r="F447" i="1"/>
  <c r="F448" i="1"/>
  <c r="F449" i="1"/>
  <c r="F450" i="1"/>
  <c r="F456" i="1"/>
  <c r="F457" i="1"/>
  <c r="F459" i="1"/>
  <c r="F460" i="1"/>
  <c r="F461" i="1"/>
  <c r="L462" i="1"/>
  <c r="M462" i="1" s="1"/>
  <c r="F470" i="1"/>
  <c r="L470" i="1" s="1"/>
  <c r="M470" i="1" s="1"/>
  <c r="F471" i="1"/>
  <c r="L471" i="1" s="1"/>
  <c r="M471" i="1" s="1"/>
  <c r="F475" i="1"/>
  <c r="L475" i="1" s="1"/>
  <c r="M475" i="1" s="1"/>
  <c r="F477" i="1"/>
  <c r="L477" i="1" s="1"/>
  <c r="M477" i="1" s="1"/>
  <c r="F478" i="1"/>
  <c r="L478" i="1" s="1"/>
  <c r="M478" i="1" s="1"/>
  <c r="F479" i="1"/>
  <c r="L479" i="1" s="1"/>
  <c r="M479" i="1" s="1"/>
  <c r="F480" i="1"/>
  <c r="L480" i="1" s="1"/>
  <c r="M480" i="1" s="1"/>
  <c r="F46" i="1"/>
  <c r="L149" i="1" l="1"/>
  <c r="M149" i="1" s="1"/>
  <c r="L144" i="1"/>
  <c r="M144" i="1" s="1"/>
  <c r="L147" i="1"/>
  <c r="M147" i="1" s="1"/>
  <c r="L143" i="1"/>
  <c r="L146" i="1"/>
  <c r="M146" i="1" s="1"/>
  <c r="L150" i="1"/>
  <c r="M150" i="1" s="1"/>
  <c r="L145" i="1"/>
  <c r="M145" i="1" s="1"/>
  <c r="L152" i="1"/>
  <c r="I75" i="1"/>
  <c r="F75" i="1"/>
  <c r="I107" i="1"/>
  <c r="F107" i="1"/>
  <c r="M132" i="1"/>
  <c r="L448" i="1"/>
  <c r="M448" i="1" s="1"/>
  <c r="L444" i="1"/>
  <c r="M444" i="1" s="1"/>
  <c r="L440" i="1"/>
  <c r="M440" i="1" s="1"/>
  <c r="L436" i="1"/>
  <c r="M436" i="1" s="1"/>
  <c r="L430" i="1"/>
  <c r="M430" i="1" s="1"/>
  <c r="L426" i="1"/>
  <c r="M426" i="1" s="1"/>
  <c r="L417" i="1"/>
  <c r="M417" i="1" s="1"/>
  <c r="L412" i="1"/>
  <c r="M412" i="1" s="1"/>
  <c r="L407" i="1"/>
  <c r="M407" i="1" s="1"/>
  <c r="L403" i="1"/>
  <c r="M403" i="1" s="1"/>
  <c r="L399" i="1"/>
  <c r="M399" i="1" s="1"/>
  <c r="L395" i="1"/>
  <c r="M395" i="1" s="1"/>
  <c r="L391" i="1"/>
  <c r="M391" i="1" s="1"/>
  <c r="L387" i="1"/>
  <c r="M387" i="1" s="1"/>
  <c r="L379" i="1"/>
  <c r="M379" i="1" s="1"/>
  <c r="L375" i="1"/>
  <c r="M375" i="1" s="1"/>
  <c r="L370" i="1"/>
  <c r="M370" i="1" s="1"/>
  <c r="L360" i="1"/>
  <c r="M360" i="1" s="1"/>
  <c r="L354" i="1"/>
  <c r="M354" i="1" s="1"/>
  <c r="L349" i="1"/>
  <c r="M349" i="1" s="1"/>
  <c r="L345" i="1"/>
  <c r="M345" i="1" s="1"/>
  <c r="L341" i="1"/>
  <c r="M341" i="1" s="1"/>
  <c r="L337" i="1"/>
  <c r="M337" i="1" s="1"/>
  <c r="L329" i="1"/>
  <c r="M329" i="1" s="1"/>
  <c r="L322" i="1"/>
  <c r="M322" i="1" s="1"/>
  <c r="L314" i="1"/>
  <c r="M314" i="1" s="1"/>
  <c r="L306" i="1"/>
  <c r="M306" i="1" s="1"/>
  <c r="L298" i="1"/>
  <c r="M298" i="1" s="1"/>
  <c r="L289" i="1"/>
  <c r="M289" i="1" s="1"/>
  <c r="L281" i="1"/>
  <c r="M281" i="1" s="1"/>
  <c r="L273" i="1"/>
  <c r="M273" i="1" s="1"/>
  <c r="L265" i="1"/>
  <c r="M265" i="1" s="1"/>
  <c r="L256" i="1"/>
  <c r="M256" i="1" s="1"/>
  <c r="L248" i="1"/>
  <c r="M248" i="1" s="1"/>
  <c r="L240" i="1"/>
  <c r="M240" i="1" s="1"/>
  <c r="L219" i="1"/>
  <c r="M219" i="1" s="1"/>
  <c r="L461" i="1"/>
  <c r="M461" i="1" s="1"/>
  <c r="L456" i="1"/>
  <c r="M456" i="1" s="1"/>
  <c r="L383" i="1"/>
  <c r="M383" i="1" s="1"/>
  <c r="L421" i="1"/>
  <c r="M421" i="1" s="1"/>
  <c r="L450" i="1"/>
  <c r="M450" i="1" s="1"/>
  <c r="L446" i="1"/>
  <c r="M446" i="1" s="1"/>
  <c r="L442" i="1"/>
  <c r="M442" i="1" s="1"/>
  <c r="L438" i="1"/>
  <c r="M438" i="1" s="1"/>
  <c r="L432" i="1"/>
  <c r="M432" i="1" s="1"/>
  <c r="L428" i="1"/>
  <c r="M428" i="1" s="1"/>
  <c r="L424" i="1"/>
  <c r="M424" i="1" s="1"/>
  <c r="L419" i="1"/>
  <c r="M419" i="1" s="1"/>
  <c r="L414" i="1"/>
  <c r="M414" i="1" s="1"/>
  <c r="L409" i="1"/>
  <c r="M409" i="1" s="1"/>
  <c r="L405" i="1"/>
  <c r="M405" i="1" s="1"/>
  <c r="L401" i="1"/>
  <c r="M401" i="1" s="1"/>
  <c r="L397" i="1"/>
  <c r="M397" i="1" s="1"/>
  <c r="L393" i="1"/>
  <c r="M393" i="1" s="1"/>
  <c r="L389" i="1"/>
  <c r="M389" i="1" s="1"/>
  <c r="L385" i="1"/>
  <c r="M385" i="1" s="1"/>
  <c r="L381" i="1"/>
  <c r="M381" i="1" s="1"/>
  <c r="L377" i="1"/>
  <c r="M377" i="1" s="1"/>
  <c r="L373" i="1"/>
  <c r="M373" i="1" s="1"/>
  <c r="L362" i="1"/>
  <c r="M362" i="1" s="1"/>
  <c r="L356" i="1"/>
  <c r="M356" i="1" s="1"/>
  <c r="L351" i="1"/>
  <c r="M351" i="1" s="1"/>
  <c r="L347" i="1"/>
  <c r="M347" i="1" s="1"/>
  <c r="L343" i="1"/>
  <c r="M343" i="1" s="1"/>
  <c r="L339" i="1"/>
  <c r="M339" i="1" s="1"/>
  <c r="L459" i="1"/>
  <c r="M459" i="1" s="1"/>
  <c r="L333" i="1"/>
  <c r="M333" i="1" s="1"/>
  <c r="L318" i="1"/>
  <c r="M318" i="1" s="1"/>
  <c r="L310" i="1"/>
  <c r="M310" i="1" s="1"/>
  <c r="L302" i="1"/>
  <c r="M302" i="1" s="1"/>
  <c r="L293" i="1"/>
  <c r="M293" i="1" s="1"/>
  <c r="L285" i="1"/>
  <c r="M285" i="1" s="1"/>
  <c r="L277" i="1"/>
  <c r="M277" i="1" s="1"/>
  <c r="L269" i="1"/>
  <c r="M269" i="1" s="1"/>
  <c r="L260" i="1"/>
  <c r="M260" i="1" s="1"/>
  <c r="L252" i="1"/>
  <c r="M252" i="1" s="1"/>
  <c r="L244" i="1"/>
  <c r="M244" i="1" s="1"/>
  <c r="L236" i="1"/>
  <c r="M236" i="1" s="1"/>
  <c r="L211" i="1"/>
  <c r="M211" i="1" s="1"/>
  <c r="L460" i="1"/>
  <c r="M460" i="1" s="1"/>
  <c r="L457" i="1"/>
  <c r="M457" i="1" s="1"/>
  <c r="L449" i="1"/>
  <c r="M449" i="1" s="1"/>
  <c r="L447" i="1"/>
  <c r="M447" i="1" s="1"/>
  <c r="L445" i="1"/>
  <c r="M445" i="1" s="1"/>
  <c r="L443" i="1"/>
  <c r="M443" i="1" s="1"/>
  <c r="L441" i="1"/>
  <c r="M441" i="1" s="1"/>
  <c r="L439" i="1"/>
  <c r="M439" i="1" s="1"/>
  <c r="L437" i="1"/>
  <c r="M437" i="1" s="1"/>
  <c r="L434" i="1"/>
  <c r="M434" i="1" s="1"/>
  <c r="L431" i="1"/>
  <c r="M431" i="1" s="1"/>
  <c r="L429" i="1"/>
  <c r="M429" i="1" s="1"/>
  <c r="L427" i="1"/>
  <c r="M427" i="1" s="1"/>
  <c r="L425" i="1"/>
  <c r="M425" i="1" s="1"/>
  <c r="L423" i="1"/>
  <c r="M423" i="1" s="1"/>
  <c r="L420" i="1"/>
  <c r="M420" i="1" s="1"/>
  <c r="L418" i="1"/>
  <c r="M418" i="1" s="1"/>
  <c r="L415" i="1"/>
  <c r="M415" i="1" s="1"/>
  <c r="L413" i="1"/>
  <c r="M413" i="1" s="1"/>
  <c r="L411" i="1"/>
  <c r="M411" i="1" s="1"/>
  <c r="L408" i="1"/>
  <c r="M408" i="1" s="1"/>
  <c r="L406" i="1"/>
  <c r="M406" i="1" s="1"/>
  <c r="L404" i="1"/>
  <c r="M404" i="1" s="1"/>
  <c r="L402" i="1"/>
  <c r="M402" i="1" s="1"/>
  <c r="L400" i="1"/>
  <c r="M400" i="1" s="1"/>
  <c r="L398" i="1"/>
  <c r="M398" i="1" s="1"/>
  <c r="L396" i="1"/>
  <c r="M396" i="1" s="1"/>
  <c r="L394" i="1"/>
  <c r="M394" i="1" s="1"/>
  <c r="L392" i="1"/>
  <c r="M392" i="1" s="1"/>
  <c r="L390" i="1"/>
  <c r="M390" i="1" s="1"/>
  <c r="L388" i="1"/>
  <c r="M388" i="1" s="1"/>
  <c r="L386" i="1"/>
  <c r="M386" i="1" s="1"/>
  <c r="L384" i="1"/>
  <c r="M384" i="1" s="1"/>
  <c r="L382" i="1"/>
  <c r="M382" i="1" s="1"/>
  <c r="L380" i="1"/>
  <c r="M380" i="1" s="1"/>
  <c r="L378" i="1"/>
  <c r="M378" i="1" s="1"/>
  <c r="L376" i="1"/>
  <c r="M376" i="1" s="1"/>
  <c r="L374" i="1"/>
  <c r="M374" i="1" s="1"/>
  <c r="L372" i="1"/>
  <c r="M372" i="1" s="1"/>
  <c r="L367" i="1"/>
  <c r="M367" i="1" s="1"/>
  <c r="L361" i="1"/>
  <c r="M361" i="1" s="1"/>
  <c r="L359" i="1"/>
  <c r="M359" i="1" s="1"/>
  <c r="L358" i="1"/>
  <c r="M358" i="1" s="1"/>
  <c r="L357" i="1"/>
  <c r="M357" i="1" s="1"/>
  <c r="L355" i="1"/>
  <c r="M355" i="1" s="1"/>
  <c r="L350" i="1"/>
  <c r="M350" i="1" s="1"/>
  <c r="L348" i="1"/>
  <c r="M348" i="1" s="1"/>
  <c r="L346" i="1"/>
  <c r="M346" i="1" s="1"/>
  <c r="L344" i="1"/>
  <c r="M344" i="1" s="1"/>
  <c r="L342" i="1"/>
  <c r="M342" i="1" s="1"/>
  <c r="L340" i="1"/>
  <c r="M340" i="1" s="1"/>
  <c r="L338" i="1"/>
  <c r="M338" i="1" s="1"/>
  <c r="L208" i="1"/>
  <c r="M208" i="1" s="1"/>
  <c r="L206" i="1"/>
  <c r="M206" i="1" s="1"/>
  <c r="L203" i="1"/>
  <c r="M203" i="1" s="1"/>
  <c r="L201" i="1"/>
  <c r="M201" i="1" s="1"/>
  <c r="L198" i="1"/>
  <c r="M198" i="1" s="1"/>
  <c r="L196" i="1"/>
  <c r="M196" i="1" s="1"/>
  <c r="L194" i="1"/>
  <c r="M194" i="1" s="1"/>
  <c r="L191" i="1"/>
  <c r="M191" i="1" s="1"/>
  <c r="L189" i="1"/>
  <c r="M189" i="1" s="1"/>
  <c r="L187" i="1"/>
  <c r="M187" i="1" s="1"/>
  <c r="L185" i="1"/>
  <c r="M185" i="1" s="1"/>
  <c r="L182" i="1"/>
  <c r="M182" i="1" s="1"/>
  <c r="L180" i="1"/>
  <c r="M180" i="1" s="1"/>
  <c r="L177" i="1"/>
  <c r="M177" i="1" s="1"/>
  <c r="L175" i="1"/>
  <c r="M175" i="1" s="1"/>
  <c r="L173" i="1"/>
  <c r="M173" i="1" s="1"/>
  <c r="L171" i="1"/>
  <c r="M171" i="1" s="1"/>
  <c r="L168" i="1"/>
  <c r="M168" i="1" s="1"/>
  <c r="L335" i="1"/>
  <c r="M335" i="1" s="1"/>
  <c r="L331" i="1"/>
  <c r="M331" i="1" s="1"/>
  <c r="L324" i="1"/>
  <c r="M324" i="1" s="1"/>
  <c r="L320" i="1"/>
  <c r="M320" i="1" s="1"/>
  <c r="L316" i="1"/>
  <c r="M316" i="1" s="1"/>
  <c r="L312" i="1"/>
  <c r="M312" i="1" s="1"/>
  <c r="L308" i="1"/>
  <c r="M308" i="1" s="1"/>
  <c r="L304" i="1"/>
  <c r="M304" i="1" s="1"/>
  <c r="L300" i="1"/>
  <c r="M300" i="1" s="1"/>
  <c r="L295" i="1"/>
  <c r="M295" i="1" s="1"/>
  <c r="L291" i="1"/>
  <c r="M291" i="1" s="1"/>
  <c r="L287" i="1"/>
  <c r="M287" i="1" s="1"/>
  <c r="L283" i="1"/>
  <c r="M283" i="1" s="1"/>
  <c r="L279" i="1"/>
  <c r="M279" i="1" s="1"/>
  <c r="L275" i="1"/>
  <c r="M275" i="1" s="1"/>
  <c r="L271" i="1"/>
  <c r="M271" i="1" s="1"/>
  <c r="L267" i="1"/>
  <c r="M267" i="1" s="1"/>
  <c r="L263" i="1"/>
  <c r="M263" i="1" s="1"/>
  <c r="L258" i="1"/>
  <c r="M258" i="1" s="1"/>
  <c r="L254" i="1"/>
  <c r="M254" i="1" s="1"/>
  <c r="L250" i="1"/>
  <c r="M250" i="1" s="1"/>
  <c r="L246" i="1"/>
  <c r="M246" i="1" s="1"/>
  <c r="L242" i="1"/>
  <c r="M242" i="1" s="1"/>
  <c r="L238" i="1"/>
  <c r="M238" i="1" s="1"/>
  <c r="L234" i="1"/>
  <c r="M234" i="1" s="1"/>
  <c r="L215" i="1"/>
  <c r="M215" i="1" s="1"/>
  <c r="L336" i="1"/>
  <c r="M336" i="1" s="1"/>
  <c r="L332" i="1"/>
  <c r="M332" i="1" s="1"/>
  <c r="L328" i="1"/>
  <c r="M328" i="1" s="1"/>
  <c r="L326" i="1"/>
  <c r="M326" i="1" s="1"/>
  <c r="L319" i="1"/>
  <c r="M319" i="1" s="1"/>
  <c r="L315" i="1"/>
  <c r="M315" i="1" s="1"/>
  <c r="L313" i="1"/>
  <c r="M313" i="1" s="1"/>
  <c r="L307" i="1"/>
  <c r="M307" i="1" s="1"/>
  <c r="L303" i="1"/>
  <c r="M303" i="1" s="1"/>
  <c r="L299" i="1"/>
  <c r="M299" i="1" s="1"/>
  <c r="L294" i="1"/>
  <c r="M294" i="1" s="1"/>
  <c r="L290" i="1"/>
  <c r="M290" i="1" s="1"/>
  <c r="L286" i="1"/>
  <c r="M286" i="1" s="1"/>
  <c r="L282" i="1"/>
  <c r="M282" i="1" s="1"/>
  <c r="L278" i="1"/>
  <c r="M278" i="1" s="1"/>
  <c r="L274" i="1"/>
  <c r="M274" i="1" s="1"/>
  <c r="L270" i="1"/>
  <c r="M270" i="1" s="1"/>
  <c r="L266" i="1"/>
  <c r="M266" i="1" s="1"/>
  <c r="L261" i="1"/>
  <c r="M261" i="1" s="1"/>
  <c r="L257" i="1"/>
  <c r="M257" i="1" s="1"/>
  <c r="L253" i="1"/>
  <c r="M253" i="1" s="1"/>
  <c r="L249" i="1"/>
  <c r="M249" i="1" s="1"/>
  <c r="L245" i="1"/>
  <c r="M245" i="1" s="1"/>
  <c r="L241" i="1"/>
  <c r="M241" i="1" s="1"/>
  <c r="L235" i="1"/>
  <c r="M235" i="1" s="1"/>
  <c r="L218" i="1"/>
  <c r="M218" i="1" s="1"/>
  <c r="L214" i="1"/>
  <c r="M214" i="1" s="1"/>
  <c r="L210" i="1"/>
  <c r="M210" i="1" s="1"/>
  <c r="L131" i="1"/>
  <c r="M131" i="1" s="1"/>
  <c r="L126" i="1"/>
  <c r="M126" i="1" s="1"/>
  <c r="L122" i="1"/>
  <c r="M122" i="1" s="1"/>
  <c r="L119" i="1"/>
  <c r="M119" i="1" s="1"/>
  <c r="L114" i="1"/>
  <c r="M114" i="1" s="1"/>
  <c r="L109" i="1"/>
  <c r="M109" i="1" s="1"/>
  <c r="L104" i="1"/>
  <c r="M104" i="1" s="1"/>
  <c r="L100" i="1"/>
  <c r="L95" i="1"/>
  <c r="M95" i="1" s="1"/>
  <c r="L90" i="1"/>
  <c r="M90" i="1" s="1"/>
  <c r="L86" i="1"/>
  <c r="M86" i="1" s="1"/>
  <c r="L81" i="1"/>
  <c r="M81" i="1" s="1"/>
  <c r="L334" i="1"/>
  <c r="M334" i="1" s="1"/>
  <c r="L330" i="1"/>
  <c r="M330" i="1" s="1"/>
  <c r="L327" i="1"/>
  <c r="M327" i="1" s="1"/>
  <c r="L323" i="1"/>
  <c r="M323" i="1" s="1"/>
  <c r="L321" i="1"/>
  <c r="M321" i="1" s="1"/>
  <c r="L317" i="1"/>
  <c r="M317" i="1" s="1"/>
  <c r="L311" i="1"/>
  <c r="M311" i="1" s="1"/>
  <c r="L309" i="1"/>
  <c r="M309" i="1" s="1"/>
  <c r="L305" i="1"/>
  <c r="M305" i="1" s="1"/>
  <c r="L301" i="1"/>
  <c r="M301" i="1" s="1"/>
  <c r="L296" i="1"/>
  <c r="M296" i="1" s="1"/>
  <c r="L292" i="1"/>
  <c r="M292" i="1" s="1"/>
  <c r="L288" i="1"/>
  <c r="M288" i="1" s="1"/>
  <c r="L284" i="1"/>
  <c r="M284" i="1" s="1"/>
  <c r="L280" i="1"/>
  <c r="M280" i="1" s="1"/>
  <c r="L276" i="1"/>
  <c r="M276" i="1" s="1"/>
  <c r="L272" i="1"/>
  <c r="M272" i="1" s="1"/>
  <c r="L268" i="1"/>
  <c r="M268" i="1" s="1"/>
  <c r="L264" i="1"/>
  <c r="M264" i="1" s="1"/>
  <c r="L259" i="1"/>
  <c r="M259" i="1" s="1"/>
  <c r="L255" i="1"/>
  <c r="M255" i="1" s="1"/>
  <c r="L251" i="1"/>
  <c r="M251" i="1" s="1"/>
  <c r="L247" i="1"/>
  <c r="M247" i="1" s="1"/>
  <c r="L243" i="1"/>
  <c r="M243" i="1" s="1"/>
  <c r="L239" i="1"/>
  <c r="M239" i="1" s="1"/>
  <c r="L237" i="1"/>
  <c r="M237" i="1" s="1"/>
  <c r="L220" i="1"/>
  <c r="M220" i="1" s="1"/>
  <c r="L216" i="1"/>
  <c r="M216" i="1" s="1"/>
  <c r="L212" i="1"/>
  <c r="M212" i="1" s="1"/>
  <c r="L129" i="1"/>
  <c r="M129" i="1" s="1"/>
  <c r="L124" i="1"/>
  <c r="M124" i="1" s="1"/>
  <c r="L117" i="1"/>
  <c r="M117" i="1" s="1"/>
  <c r="L111" i="1"/>
  <c r="M111" i="1" s="1"/>
  <c r="L106" i="1"/>
  <c r="M106" i="1" s="1"/>
  <c r="L102" i="1"/>
  <c r="M102" i="1" s="1"/>
  <c r="L97" i="1"/>
  <c r="M97" i="1" s="1"/>
  <c r="L93" i="1"/>
  <c r="M93" i="1" s="1"/>
  <c r="L88" i="1"/>
  <c r="M88" i="1" s="1"/>
  <c r="L84" i="1"/>
  <c r="M84" i="1" s="1"/>
  <c r="L79" i="1"/>
  <c r="M79" i="1" s="1"/>
  <c r="L76" i="1"/>
  <c r="M76" i="1" s="1"/>
  <c r="L73" i="1"/>
  <c r="M73" i="1" s="1"/>
  <c r="L71" i="1"/>
  <c r="M71" i="1" s="1"/>
  <c r="L69" i="1"/>
  <c r="M69" i="1" s="1"/>
  <c r="L66" i="1"/>
  <c r="M66" i="1" s="1"/>
  <c r="L64" i="1"/>
  <c r="M64" i="1" s="1"/>
  <c r="L62" i="1"/>
  <c r="M62" i="1" s="1"/>
  <c r="L59" i="1"/>
  <c r="M59" i="1" s="1"/>
  <c r="L57" i="1"/>
  <c r="M57" i="1" s="1"/>
  <c r="L55" i="1"/>
  <c r="M55" i="1" s="1"/>
  <c r="L53" i="1"/>
  <c r="M53" i="1" s="1"/>
  <c r="L51" i="1"/>
  <c r="M51" i="1" s="1"/>
  <c r="L217" i="1"/>
  <c r="M217" i="1" s="1"/>
  <c r="L213" i="1"/>
  <c r="M213" i="1" s="1"/>
  <c r="L209" i="1"/>
  <c r="M209" i="1" s="1"/>
  <c r="L207" i="1"/>
  <c r="M207" i="1" s="1"/>
  <c r="L204" i="1"/>
  <c r="M204" i="1" s="1"/>
  <c r="L202" i="1"/>
  <c r="M202" i="1" s="1"/>
  <c r="L199" i="1"/>
  <c r="M199" i="1" s="1"/>
  <c r="L197" i="1"/>
  <c r="M197" i="1" s="1"/>
  <c r="L195" i="1"/>
  <c r="M195" i="1" s="1"/>
  <c r="L192" i="1"/>
  <c r="M192" i="1" s="1"/>
  <c r="L190" i="1"/>
  <c r="M190" i="1" s="1"/>
  <c r="L188" i="1"/>
  <c r="M188" i="1" s="1"/>
  <c r="L186" i="1"/>
  <c r="M186" i="1" s="1"/>
  <c r="L183" i="1"/>
  <c r="M183" i="1" s="1"/>
  <c r="L181" i="1"/>
  <c r="M181" i="1" s="1"/>
  <c r="L178" i="1"/>
  <c r="M178" i="1" s="1"/>
  <c r="L176" i="1"/>
  <c r="M176" i="1" s="1"/>
  <c r="L174" i="1"/>
  <c r="M174" i="1" s="1"/>
  <c r="L172" i="1"/>
  <c r="M172" i="1" s="1"/>
  <c r="L169" i="1"/>
  <c r="M169" i="1" s="1"/>
  <c r="M152" i="1"/>
  <c r="L130" i="1"/>
  <c r="M130" i="1" s="1"/>
  <c r="L128" i="1"/>
  <c r="M128" i="1" s="1"/>
  <c r="L125" i="1"/>
  <c r="M125" i="1" s="1"/>
  <c r="L123" i="1"/>
  <c r="M123" i="1" s="1"/>
  <c r="L121" i="1"/>
  <c r="M121" i="1" s="1"/>
  <c r="L118" i="1"/>
  <c r="M118" i="1" s="1"/>
  <c r="L115" i="1"/>
  <c r="M115" i="1" s="1"/>
  <c r="L112" i="1"/>
  <c r="M112" i="1" s="1"/>
  <c r="L110" i="1"/>
  <c r="M110" i="1" s="1"/>
  <c r="L108" i="1"/>
  <c r="M108" i="1" s="1"/>
  <c r="L105" i="1"/>
  <c r="M105" i="1" s="1"/>
  <c r="L103" i="1"/>
  <c r="M103" i="1" s="1"/>
  <c r="L101" i="1"/>
  <c r="M101" i="1" s="1"/>
  <c r="L98" i="1"/>
  <c r="M98" i="1" s="1"/>
  <c r="L96" i="1"/>
  <c r="M96" i="1" s="1"/>
  <c r="L94" i="1"/>
  <c r="M94" i="1" s="1"/>
  <c r="L91" i="1"/>
  <c r="M91" i="1" s="1"/>
  <c r="L89" i="1"/>
  <c r="M89" i="1" s="1"/>
  <c r="L87" i="1"/>
  <c r="M87" i="1" s="1"/>
  <c r="L85" i="1"/>
  <c r="M85" i="1" s="1"/>
  <c r="L82" i="1"/>
  <c r="M82" i="1" s="1"/>
  <c r="L80" i="1"/>
  <c r="M80" i="1" s="1"/>
  <c r="L78" i="1"/>
  <c r="M78" i="1" s="1"/>
  <c r="L74" i="1"/>
  <c r="M74" i="1" s="1"/>
  <c r="L72" i="1"/>
  <c r="M72" i="1" s="1"/>
  <c r="L70" i="1"/>
  <c r="M70" i="1" s="1"/>
  <c r="L68" i="1"/>
  <c r="M68" i="1" s="1"/>
  <c r="L65" i="1"/>
  <c r="M65" i="1" s="1"/>
  <c r="L63" i="1"/>
  <c r="M63" i="1" s="1"/>
  <c r="L60" i="1"/>
  <c r="M60" i="1" s="1"/>
  <c r="L58" i="1"/>
  <c r="M58" i="1" s="1"/>
  <c r="L56" i="1"/>
  <c r="M56" i="1" s="1"/>
  <c r="L54" i="1"/>
  <c r="M54" i="1" s="1"/>
  <c r="L52" i="1"/>
  <c r="M52" i="1" s="1"/>
  <c r="C476" i="1"/>
  <c r="D476" i="1"/>
  <c r="G476" i="1"/>
  <c r="H476" i="1"/>
  <c r="J476" i="1"/>
  <c r="K476" i="1"/>
  <c r="C482" i="1"/>
  <c r="D482" i="1"/>
  <c r="E482" i="1"/>
  <c r="G482" i="1"/>
  <c r="H482" i="1"/>
  <c r="J482" i="1"/>
  <c r="K482" i="1"/>
  <c r="E466" i="1"/>
  <c r="G466" i="1"/>
  <c r="J466" i="1"/>
  <c r="K466" i="1"/>
  <c r="D468" i="1"/>
  <c r="E468" i="1"/>
  <c r="G468" i="1"/>
  <c r="H468" i="1"/>
  <c r="J468" i="1"/>
  <c r="K468" i="1"/>
  <c r="C469" i="1"/>
  <c r="D469" i="1"/>
  <c r="E469" i="1"/>
  <c r="G469" i="1"/>
  <c r="H469" i="1"/>
  <c r="J469" i="1"/>
  <c r="K469" i="1"/>
  <c r="B469" i="1"/>
  <c r="C458" i="1"/>
  <c r="D458" i="1"/>
  <c r="E458" i="1"/>
  <c r="G458" i="1"/>
  <c r="H458" i="1"/>
  <c r="J458" i="1"/>
  <c r="K458" i="1"/>
  <c r="C455" i="1"/>
  <c r="D455" i="1"/>
  <c r="E455" i="1"/>
  <c r="G455" i="1"/>
  <c r="H455" i="1"/>
  <c r="J455" i="1"/>
  <c r="K455" i="1"/>
  <c r="B455" i="1"/>
  <c r="K325" i="1"/>
  <c r="C422" i="1"/>
  <c r="E422" i="1"/>
  <c r="G422" i="1"/>
  <c r="J422" i="1"/>
  <c r="K422" i="1"/>
  <c r="B422" i="1"/>
  <c r="C416" i="1"/>
  <c r="E416" i="1"/>
  <c r="G416" i="1"/>
  <c r="H416" i="1"/>
  <c r="J416" i="1"/>
  <c r="K416" i="1"/>
  <c r="B416" i="1"/>
  <c r="C410" i="1"/>
  <c r="E410" i="1"/>
  <c r="G410" i="1"/>
  <c r="H410" i="1"/>
  <c r="J410" i="1"/>
  <c r="K410" i="1"/>
  <c r="J371" i="1"/>
  <c r="C371" i="1"/>
  <c r="C353" i="1" s="1"/>
  <c r="C485" i="1" s="1"/>
  <c r="E371" i="1"/>
  <c r="G371" i="1"/>
  <c r="K371" i="1"/>
  <c r="C297" i="1"/>
  <c r="G297" i="1"/>
  <c r="J297" i="1"/>
  <c r="D485" i="1"/>
  <c r="E262" i="1"/>
  <c r="E485" i="1" s="1"/>
  <c r="G262" i="1"/>
  <c r="G485" i="1" s="1"/>
  <c r="H262" i="1"/>
  <c r="J262" i="1"/>
  <c r="J485" i="1" s="1"/>
  <c r="K262" i="1"/>
  <c r="C233" i="1"/>
  <c r="E233" i="1"/>
  <c r="G233" i="1"/>
  <c r="H233" i="1"/>
  <c r="J233" i="1"/>
  <c r="K233" i="1"/>
  <c r="C205" i="1"/>
  <c r="E205" i="1"/>
  <c r="G205" i="1"/>
  <c r="H205" i="1"/>
  <c r="J205" i="1"/>
  <c r="K205" i="1"/>
  <c r="E200" i="1"/>
  <c r="G200" i="1"/>
  <c r="H200" i="1"/>
  <c r="J200" i="1"/>
  <c r="K200" i="1"/>
  <c r="C193" i="1"/>
  <c r="E193" i="1"/>
  <c r="G193" i="1"/>
  <c r="H193" i="1"/>
  <c r="J193" i="1"/>
  <c r="K193" i="1"/>
  <c r="C179" i="1"/>
  <c r="E179" i="1"/>
  <c r="J179" i="1"/>
  <c r="K179" i="1"/>
  <c r="C170" i="1"/>
  <c r="E170" i="1"/>
  <c r="G170" i="1"/>
  <c r="H170" i="1"/>
  <c r="K170" i="1"/>
  <c r="C167" i="1"/>
  <c r="G167" i="1"/>
  <c r="J167" i="1"/>
  <c r="K167" i="1"/>
  <c r="E120" i="1"/>
  <c r="J120" i="1"/>
  <c r="G113" i="1"/>
  <c r="H113" i="1"/>
  <c r="B113" i="1"/>
  <c r="C99" i="1"/>
  <c r="E99" i="1"/>
  <c r="G99" i="1"/>
  <c r="H99" i="1"/>
  <c r="J99" i="1"/>
  <c r="K99" i="1"/>
  <c r="C92" i="1"/>
  <c r="G92" i="1"/>
  <c r="H92" i="1"/>
  <c r="J92" i="1"/>
  <c r="K92" i="1"/>
  <c r="C484" i="1"/>
  <c r="D484" i="1"/>
  <c r="E83" i="1"/>
  <c r="E484" i="1" s="1"/>
  <c r="G83" i="1"/>
  <c r="G484" i="1" s="1"/>
  <c r="H83" i="1"/>
  <c r="H484" i="1" s="1"/>
  <c r="J83" i="1"/>
  <c r="J484" i="1" s="1"/>
  <c r="K83" i="1"/>
  <c r="K484" i="1" s="1"/>
  <c r="C77" i="1"/>
  <c r="E77" i="1"/>
  <c r="G77" i="1"/>
  <c r="H77" i="1"/>
  <c r="J77" i="1"/>
  <c r="K77" i="1"/>
  <c r="C67" i="1"/>
  <c r="E67" i="1"/>
  <c r="G67" i="1"/>
  <c r="J67" i="1"/>
  <c r="K67" i="1"/>
  <c r="G61" i="1"/>
  <c r="H61" i="1"/>
  <c r="J61" i="1"/>
  <c r="K61" i="1"/>
  <c r="C50" i="1"/>
  <c r="E50" i="1"/>
  <c r="G50" i="1"/>
  <c r="H50" i="1"/>
  <c r="J50" i="1"/>
  <c r="K50" i="1"/>
  <c r="I11" i="1"/>
  <c r="I13" i="1"/>
  <c r="I14" i="1"/>
  <c r="I17" i="1"/>
  <c r="I18" i="1"/>
  <c r="I19" i="1"/>
  <c r="I20" i="1"/>
  <c r="I24" i="1"/>
  <c r="I25" i="1"/>
  <c r="I27" i="1"/>
  <c r="I28" i="1"/>
  <c r="I29" i="1"/>
  <c r="I31" i="1"/>
  <c r="I33" i="1"/>
  <c r="I37" i="1"/>
  <c r="I38" i="1"/>
  <c r="I39" i="1"/>
  <c r="I40" i="1"/>
  <c r="I41" i="1"/>
  <c r="I42" i="1"/>
  <c r="I43" i="1"/>
  <c r="I44" i="1"/>
  <c r="I45" i="1"/>
  <c r="I46" i="1"/>
  <c r="F12" i="1"/>
  <c r="F13" i="1"/>
  <c r="F14" i="1"/>
  <c r="F15" i="1"/>
  <c r="F16" i="1"/>
  <c r="F17" i="1"/>
  <c r="F18" i="1"/>
  <c r="F20" i="1"/>
  <c r="F22" i="1"/>
  <c r="F24" i="1"/>
  <c r="F25" i="1"/>
  <c r="F26" i="1"/>
  <c r="F28" i="1"/>
  <c r="F29" i="1"/>
  <c r="F30" i="1"/>
  <c r="F31" i="1"/>
  <c r="F32" i="1"/>
  <c r="F33" i="1"/>
  <c r="F37" i="1"/>
  <c r="F38" i="1"/>
  <c r="F39" i="1"/>
  <c r="F40" i="1"/>
  <c r="F41" i="1"/>
  <c r="F42" i="1"/>
  <c r="F43" i="1"/>
  <c r="F44" i="1"/>
  <c r="F45" i="1"/>
  <c r="C36" i="1"/>
  <c r="C35" i="1" s="1"/>
  <c r="C34" i="1" s="1"/>
  <c r="E36" i="1"/>
  <c r="H36" i="1"/>
  <c r="H35" i="1" s="1"/>
  <c r="H34" i="1" s="1"/>
  <c r="J36" i="1"/>
  <c r="J35" i="1" s="1"/>
  <c r="J34" i="1" s="1"/>
  <c r="K36" i="1"/>
  <c r="K35" i="1" s="1"/>
  <c r="K34" i="1" s="1"/>
  <c r="C21" i="1"/>
  <c r="E21" i="1"/>
  <c r="G21" i="1"/>
  <c r="H21" i="1"/>
  <c r="J21" i="1"/>
  <c r="K21" i="1"/>
  <c r="C10" i="1"/>
  <c r="E10" i="1"/>
  <c r="G10" i="1"/>
  <c r="J10" i="1"/>
  <c r="K10" i="1"/>
  <c r="B7" i="1"/>
  <c r="C7" i="1" s="1"/>
  <c r="D7" i="1" s="1"/>
  <c r="E7" i="1" s="1"/>
  <c r="F7" i="1" s="1"/>
  <c r="G7" i="1" s="1"/>
  <c r="H7" i="1" s="1"/>
  <c r="I7" i="1" s="1"/>
  <c r="J7" i="1" s="1"/>
  <c r="K7" i="1" s="1"/>
  <c r="L7" i="1" s="1"/>
  <c r="M7" i="1" s="1"/>
  <c r="N7" i="1" s="1"/>
  <c r="B482" i="1"/>
  <c r="B458" i="1"/>
  <c r="B454" i="1" s="1"/>
  <c r="B410" i="1"/>
  <c r="H371" i="1"/>
  <c r="B371" i="1"/>
  <c r="B325" i="1"/>
  <c r="B297" i="1"/>
  <c r="B485" i="1"/>
  <c r="H232" i="1"/>
  <c r="F232" i="1" s="1"/>
  <c r="L232" i="1" s="1"/>
  <c r="M232" i="1" s="1"/>
  <c r="H231" i="1"/>
  <c r="F231" i="1" s="1"/>
  <c r="L231" i="1" s="1"/>
  <c r="M231" i="1" s="1"/>
  <c r="H230" i="1"/>
  <c r="F230" i="1" s="1"/>
  <c r="L230" i="1" s="1"/>
  <c r="M230" i="1" s="1"/>
  <c r="H229" i="1"/>
  <c r="F229" i="1" s="1"/>
  <c r="L229" i="1" s="1"/>
  <c r="M229" i="1" s="1"/>
  <c r="H228" i="1"/>
  <c r="F228" i="1" s="1"/>
  <c r="L228" i="1" s="1"/>
  <c r="M228" i="1" s="1"/>
  <c r="H227" i="1"/>
  <c r="F227" i="1" s="1"/>
  <c r="L227" i="1" s="1"/>
  <c r="M227" i="1" s="1"/>
  <c r="H226" i="1"/>
  <c r="F226" i="1" s="1"/>
  <c r="L226" i="1" s="1"/>
  <c r="M226" i="1" s="1"/>
  <c r="H225" i="1"/>
  <c r="F225" i="1" s="1"/>
  <c r="L225" i="1" s="1"/>
  <c r="M225" i="1" s="1"/>
  <c r="H224" i="1"/>
  <c r="F224" i="1" s="1"/>
  <c r="L224" i="1" s="1"/>
  <c r="M224" i="1" s="1"/>
  <c r="H223" i="1"/>
  <c r="F223" i="1" s="1"/>
  <c r="L223" i="1" s="1"/>
  <c r="M223" i="1" s="1"/>
  <c r="H222" i="1"/>
  <c r="F222" i="1" s="1"/>
  <c r="L222" i="1" s="1"/>
  <c r="M222" i="1" s="1"/>
  <c r="H221" i="1"/>
  <c r="F221" i="1" s="1"/>
  <c r="L221" i="1" s="1"/>
  <c r="M221" i="1" s="1"/>
  <c r="B205" i="1"/>
  <c r="B200" i="1"/>
  <c r="B193" i="1"/>
  <c r="B179" i="1"/>
  <c r="B170" i="1"/>
  <c r="B99" i="1"/>
  <c r="B92" i="1"/>
  <c r="B83" i="1"/>
  <c r="B484" i="1" s="1"/>
  <c r="B77" i="1"/>
  <c r="B50" i="1"/>
  <c r="B36" i="1"/>
  <c r="B35" i="1" s="1"/>
  <c r="B34" i="1" s="1"/>
  <c r="B21" i="1"/>
  <c r="B10" i="1"/>
  <c r="K49" i="1" l="1"/>
  <c r="K451" i="1" s="1"/>
  <c r="K483" i="1" s="1"/>
  <c r="C49" i="1"/>
  <c r="C451" i="1" s="1"/>
  <c r="C483" i="1" s="1"/>
  <c r="L75" i="1"/>
  <c r="F170" i="1"/>
  <c r="G49" i="1"/>
  <c r="E35" i="1"/>
  <c r="E34" i="1" s="1"/>
  <c r="E9" i="1"/>
  <c r="M75" i="1"/>
  <c r="M143" i="1"/>
  <c r="M142" i="1"/>
  <c r="K485" i="1"/>
  <c r="H485" i="1"/>
  <c r="F485" i="1" s="1"/>
  <c r="E49" i="1"/>
  <c r="E451" i="1" s="1"/>
  <c r="E483" i="1" s="1"/>
  <c r="D451" i="1"/>
  <c r="H49" i="1"/>
  <c r="H451" i="1" s="1"/>
  <c r="H483" i="1" s="1"/>
  <c r="M100" i="1"/>
  <c r="M107" i="1" s="1"/>
  <c r="L107" i="1"/>
  <c r="I371" i="1"/>
  <c r="B465" i="1"/>
  <c r="F371" i="1"/>
  <c r="J9" i="1"/>
  <c r="J481" i="1" s="1"/>
  <c r="I34" i="1"/>
  <c r="I325" i="1"/>
  <c r="I458" i="1"/>
  <c r="F458" i="1"/>
  <c r="I469" i="1"/>
  <c r="I50" i="1"/>
  <c r="I353" i="1"/>
  <c r="F469" i="1"/>
  <c r="I467" i="1"/>
  <c r="I77" i="1"/>
  <c r="F77" i="1"/>
  <c r="I92" i="1"/>
  <c r="F92" i="1"/>
  <c r="I120" i="1"/>
  <c r="F120" i="1"/>
  <c r="I170" i="1"/>
  <c r="I193" i="1"/>
  <c r="F193" i="1"/>
  <c r="I205" i="1"/>
  <c r="F205" i="1"/>
  <c r="F353" i="1"/>
  <c r="F467" i="1"/>
  <c r="G464" i="1"/>
  <c r="F50" i="1"/>
  <c r="J465" i="1"/>
  <c r="I61" i="1"/>
  <c r="G465" i="1"/>
  <c r="F61" i="1"/>
  <c r="D465" i="1"/>
  <c r="I262" i="1"/>
  <c r="F262" i="1"/>
  <c r="K464" i="1"/>
  <c r="E464" i="1"/>
  <c r="C464" i="1"/>
  <c r="K465" i="1"/>
  <c r="H465" i="1"/>
  <c r="E465" i="1"/>
  <c r="C465" i="1"/>
  <c r="I67" i="1"/>
  <c r="F67" i="1"/>
  <c r="I83" i="1"/>
  <c r="I484" i="1" s="1"/>
  <c r="F83" i="1"/>
  <c r="F484" i="1" s="1"/>
  <c r="I99" i="1"/>
  <c r="F99" i="1"/>
  <c r="I113" i="1"/>
  <c r="F113" i="1"/>
  <c r="I167" i="1"/>
  <c r="F167" i="1"/>
  <c r="I179" i="1"/>
  <c r="F179" i="1"/>
  <c r="I200" i="1"/>
  <c r="F200" i="1"/>
  <c r="I233" i="1"/>
  <c r="F233" i="1"/>
  <c r="I297" i="1"/>
  <c r="F297" i="1"/>
  <c r="F325" i="1"/>
  <c r="I410" i="1"/>
  <c r="F410" i="1"/>
  <c r="I416" i="1"/>
  <c r="F416" i="1"/>
  <c r="I422" i="1"/>
  <c r="F422" i="1"/>
  <c r="I455" i="1"/>
  <c r="F455" i="1"/>
  <c r="I468" i="1"/>
  <c r="F468" i="1"/>
  <c r="I466" i="1"/>
  <c r="F466" i="1"/>
  <c r="I482" i="1"/>
  <c r="F482" i="1"/>
  <c r="I476" i="1"/>
  <c r="F476" i="1"/>
  <c r="J464" i="1"/>
  <c r="H464" i="1"/>
  <c r="D464" i="1"/>
  <c r="K454" i="1"/>
  <c r="G454" i="1"/>
  <c r="E454" i="1"/>
  <c r="C454" i="1"/>
  <c r="G9" i="1"/>
  <c r="G481" i="1" s="1"/>
  <c r="J454" i="1"/>
  <c r="H454" i="1"/>
  <c r="D454" i="1"/>
  <c r="K9" i="1"/>
  <c r="C9" i="1"/>
  <c r="C481" i="1" s="1"/>
  <c r="I21" i="1"/>
  <c r="J49" i="1"/>
  <c r="I10" i="1"/>
  <c r="I36" i="1"/>
  <c r="L46" i="1"/>
  <c r="M46" i="1" s="1"/>
  <c r="L44" i="1"/>
  <c r="M44" i="1" s="1"/>
  <c r="L42" i="1"/>
  <c r="M42" i="1" s="1"/>
  <c r="L40" i="1"/>
  <c r="M40" i="1" s="1"/>
  <c r="L38" i="1"/>
  <c r="M38" i="1" s="1"/>
  <c r="L33" i="1"/>
  <c r="M33" i="1" s="1"/>
  <c r="L31" i="1"/>
  <c r="M31" i="1" s="1"/>
  <c r="L29" i="1"/>
  <c r="M29" i="1" s="1"/>
  <c r="L27" i="1"/>
  <c r="M27" i="1" s="1"/>
  <c r="L25" i="1"/>
  <c r="M25" i="1" s="1"/>
  <c r="L23" i="1"/>
  <c r="M23" i="1" s="1"/>
  <c r="L20" i="1"/>
  <c r="M20" i="1" s="1"/>
  <c r="L18" i="1"/>
  <c r="M18" i="1" s="1"/>
  <c r="L16" i="1"/>
  <c r="M16" i="1" s="1"/>
  <c r="L14" i="1"/>
  <c r="M14" i="1" s="1"/>
  <c r="L12" i="1"/>
  <c r="M12" i="1" s="1"/>
  <c r="F21" i="1"/>
  <c r="L45" i="1"/>
  <c r="M45" i="1" s="1"/>
  <c r="L43" i="1"/>
  <c r="M43" i="1" s="1"/>
  <c r="L41" i="1"/>
  <c r="M41" i="1" s="1"/>
  <c r="L39" i="1"/>
  <c r="M39" i="1" s="1"/>
  <c r="L37" i="1"/>
  <c r="M37" i="1" s="1"/>
  <c r="L32" i="1"/>
  <c r="M32" i="1" s="1"/>
  <c r="L30" i="1"/>
  <c r="M30" i="1" s="1"/>
  <c r="L28" i="1"/>
  <c r="M28" i="1" s="1"/>
  <c r="M26" i="1"/>
  <c r="L24" i="1"/>
  <c r="M24" i="1" s="1"/>
  <c r="L22" i="1"/>
  <c r="M22" i="1" s="1"/>
  <c r="L19" i="1"/>
  <c r="M19" i="1" s="1"/>
  <c r="L17" i="1"/>
  <c r="M17" i="1" s="1"/>
  <c r="L15" i="1"/>
  <c r="M15" i="1" s="1"/>
  <c r="L13" i="1"/>
  <c r="M13" i="1" s="1"/>
  <c r="L11" i="1"/>
  <c r="M11" i="1" s="1"/>
  <c r="H9" i="1"/>
  <c r="F36" i="1"/>
  <c r="F10" i="1"/>
  <c r="D481" i="1"/>
  <c r="I35" i="1"/>
  <c r="B9" i="1"/>
  <c r="B481" i="1" s="1"/>
  <c r="B233" i="1"/>
  <c r="B49" i="1" s="1"/>
  <c r="B464" i="1"/>
  <c r="K481" i="1" l="1"/>
  <c r="I481" i="1" s="1"/>
  <c r="I9" i="1"/>
  <c r="K8" i="1"/>
  <c r="K47" i="1" s="1"/>
  <c r="F35" i="1"/>
  <c r="L35" i="1" s="1"/>
  <c r="M35" i="1" s="1"/>
  <c r="G8" i="1"/>
  <c r="G47" i="1" s="1"/>
  <c r="F34" i="1"/>
  <c r="L34" i="1" s="1"/>
  <c r="M34" i="1" s="1"/>
  <c r="J474" i="1"/>
  <c r="E481" i="1"/>
  <c r="E473" i="1"/>
  <c r="B451" i="1"/>
  <c r="B483" i="1" s="1"/>
  <c r="L371" i="1"/>
  <c r="M371" i="1" s="1"/>
  <c r="C8" i="1"/>
  <c r="C47" i="1" s="1"/>
  <c r="I485" i="1"/>
  <c r="B8" i="1"/>
  <c r="B47" i="1" s="1"/>
  <c r="L297" i="1"/>
  <c r="M297" i="1" s="1"/>
  <c r="E8" i="1"/>
  <c r="E47" i="1" s="1"/>
  <c r="J8" i="1"/>
  <c r="J47" i="1" s="1"/>
  <c r="L10" i="1"/>
  <c r="M10" i="1" s="1"/>
  <c r="J473" i="1"/>
  <c r="L325" i="1"/>
  <c r="M325" i="1" s="1"/>
  <c r="L50" i="1"/>
  <c r="M50" i="1" s="1"/>
  <c r="L458" i="1"/>
  <c r="M458" i="1" s="1"/>
  <c r="F9" i="1"/>
  <c r="H481" i="1"/>
  <c r="F481" i="1" s="1"/>
  <c r="K473" i="1"/>
  <c r="H474" i="1"/>
  <c r="D473" i="1"/>
  <c r="G474" i="1"/>
  <c r="L467" i="1"/>
  <c r="M467" i="1" s="1"/>
  <c r="L353" i="1"/>
  <c r="M353" i="1" s="1"/>
  <c r="E474" i="1"/>
  <c r="K474" i="1"/>
  <c r="C473" i="1"/>
  <c r="G473" i="1"/>
  <c r="D474" i="1"/>
  <c r="L469" i="1"/>
  <c r="M469" i="1" s="1"/>
  <c r="C474" i="1"/>
  <c r="H473" i="1"/>
  <c r="L21" i="1"/>
  <c r="M21" i="1" s="1"/>
  <c r="I464" i="1"/>
  <c r="L482" i="1"/>
  <c r="M482" i="1" s="1"/>
  <c r="L67" i="1"/>
  <c r="L205" i="1"/>
  <c r="M205" i="1" s="1"/>
  <c r="L422" i="1"/>
  <c r="M422" i="1" s="1"/>
  <c r="L167" i="1"/>
  <c r="M167" i="1" s="1"/>
  <c r="L468" i="1"/>
  <c r="M468" i="1" s="1"/>
  <c r="L410" i="1"/>
  <c r="M410" i="1" s="1"/>
  <c r="L200" i="1"/>
  <c r="M200" i="1" s="1"/>
  <c r="L99" i="1"/>
  <c r="M99" i="1" s="1"/>
  <c r="L193" i="1"/>
  <c r="M193" i="1" s="1"/>
  <c r="L170" i="1"/>
  <c r="M170" i="1" s="1"/>
  <c r="L120" i="1"/>
  <c r="M120" i="1" s="1"/>
  <c r="L92" i="1"/>
  <c r="M92" i="1" s="1"/>
  <c r="L77" i="1"/>
  <c r="M77" i="1" s="1"/>
  <c r="I454" i="1"/>
  <c r="F454" i="1"/>
  <c r="L466" i="1"/>
  <c r="M466" i="1" s="1"/>
  <c r="L455" i="1"/>
  <c r="M455" i="1" s="1"/>
  <c r="L416" i="1"/>
  <c r="M416" i="1" s="1"/>
  <c r="L233" i="1"/>
  <c r="M233" i="1" s="1"/>
  <c r="L179" i="1"/>
  <c r="M179" i="1" s="1"/>
  <c r="L113" i="1"/>
  <c r="M113" i="1" s="1"/>
  <c r="L83" i="1"/>
  <c r="L484" i="1" s="1"/>
  <c r="L61" i="1"/>
  <c r="M61" i="1" s="1"/>
  <c r="F464" i="1"/>
  <c r="L476" i="1"/>
  <c r="M476" i="1" s="1"/>
  <c r="L262" i="1"/>
  <c r="M262" i="1" s="1"/>
  <c r="F465" i="1"/>
  <c r="I465" i="1"/>
  <c r="J451" i="1"/>
  <c r="I49" i="1"/>
  <c r="G451" i="1"/>
  <c r="F49" i="1"/>
  <c r="H8" i="1"/>
  <c r="H47" i="1" s="1"/>
  <c r="L36" i="1"/>
  <c r="M36" i="1" s="1"/>
  <c r="I474" i="1" l="1"/>
  <c r="I47" i="1"/>
  <c r="K452" i="1"/>
  <c r="K472" i="1" s="1"/>
  <c r="F47" i="1"/>
  <c r="L47" i="1" s="1"/>
  <c r="M47" i="1" s="1"/>
  <c r="I473" i="1"/>
  <c r="F474" i="1"/>
  <c r="L485" i="1"/>
  <c r="M485" i="1" s="1"/>
  <c r="I8" i="1"/>
  <c r="M83" i="1"/>
  <c r="M484" i="1" s="1"/>
  <c r="C452" i="1"/>
  <c r="C472" i="1" s="1"/>
  <c r="L9" i="1"/>
  <c r="M9" i="1" s="1"/>
  <c r="M67" i="1"/>
  <c r="B452" i="1"/>
  <c r="B472" i="1" s="1"/>
  <c r="E452" i="1"/>
  <c r="E472" i="1" s="1"/>
  <c r="D452" i="1"/>
  <c r="D472" i="1" s="1"/>
  <c r="L464" i="1"/>
  <c r="M464" i="1" s="1"/>
  <c r="G452" i="1"/>
  <c r="G472" i="1" s="1"/>
  <c r="G483" i="1"/>
  <c r="F483" i="1" s="1"/>
  <c r="F473" i="1"/>
  <c r="H452" i="1"/>
  <c r="H472" i="1" s="1"/>
  <c r="L481" i="1"/>
  <c r="M481" i="1" s="1"/>
  <c r="L465" i="1"/>
  <c r="M465" i="1" s="1"/>
  <c r="L454" i="1"/>
  <c r="M454" i="1" s="1"/>
  <c r="F451" i="1"/>
  <c r="D483" i="1"/>
  <c r="J483" i="1"/>
  <c r="I483" i="1" s="1"/>
  <c r="I451" i="1"/>
  <c r="J452" i="1"/>
  <c r="L49" i="1"/>
  <c r="M49" i="1" s="1"/>
  <c r="F8" i="1"/>
  <c r="L473" i="1" l="1"/>
  <c r="M473" i="1" s="1"/>
  <c r="L474" i="1"/>
  <c r="M474" i="1" s="1"/>
  <c r="L8" i="1"/>
  <c r="M8" i="1" s="1"/>
  <c r="F472" i="1"/>
  <c r="F452" i="1"/>
  <c r="L451" i="1"/>
  <c r="M451" i="1" s="1"/>
  <c r="L483" i="1"/>
  <c r="M483" i="1" s="1"/>
  <c r="I452" i="1"/>
  <c r="J472" i="1"/>
  <c r="I472" i="1" s="1"/>
  <c r="L472" i="1" l="1"/>
  <c r="M472" i="1" s="1"/>
  <c r="L452" i="1"/>
  <c r="M452" i="1" s="1"/>
  <c r="B473" i="1"/>
  <c r="B474" i="1" l="1"/>
</calcChain>
</file>

<file path=xl/sharedStrings.xml><?xml version="1.0" encoding="utf-8"?>
<sst xmlns="http://schemas.openxmlformats.org/spreadsheetml/2006/main" count="496" uniqueCount="338">
  <si>
    <t>ПОКАЗАТЕЛИ</t>
  </si>
  <si>
    <t>ДОХОДЫ БЮДЖЕТА</t>
  </si>
  <si>
    <t>НАЛОГОВЫЕ И НЕНАЛОГОВЫЕ ДОХОДЫ</t>
  </si>
  <si>
    <t>Налоговые доходы</t>
  </si>
  <si>
    <t>Налог на доходы физических лиц</t>
  </si>
  <si>
    <t>в том числе по доп. диф. нормативу отчислений НДФЛ</t>
  </si>
  <si>
    <t>Акцизы</t>
  </si>
  <si>
    <t>Единый налог на вмененный доход</t>
  </si>
  <si>
    <t>Единый сельскохозяйственный налог</t>
  </si>
  <si>
    <t>Налог, взимаемый в связи с применением патентной системы налогообложения</t>
  </si>
  <si>
    <t>Налог на имущество физических лиц</t>
  </si>
  <si>
    <t>Земельный налог</t>
  </si>
  <si>
    <t>Госпошлина</t>
  </si>
  <si>
    <t>Прочие налоговые доходы</t>
  </si>
  <si>
    <t>Неналоговые доходы, в том числе:</t>
  </si>
  <si>
    <t>Доходы от арендной платы за землю</t>
  </si>
  <si>
    <t xml:space="preserve">Доходы от сдачи в аренду имущества </t>
  </si>
  <si>
    <t>Платежи от государственных и муниципальных унитарных предприятий</t>
  </si>
  <si>
    <t xml:space="preserve">Прочие доходы от использования имущества и прав, находящихся в государственной и муниципальной собственности </t>
  </si>
  <si>
    <t>Плата за негативное воздействие на окружающую среду</t>
  </si>
  <si>
    <t>Доходы от оказания платных услуг и компенсации затрат государства</t>
  </si>
  <si>
    <t>Доходы от продажи квартир</t>
  </si>
  <si>
    <t>Доходы от реализации имущества находящегося в государственной и муниципальной собственности</t>
  </si>
  <si>
    <t>Доходы от продажи земельных участков, находящихся в государственной и муниципальной собственности</t>
  </si>
  <si>
    <t>Административные платежи и сборы</t>
  </si>
  <si>
    <t>Штрафы, санкции, возмещение ущерба</t>
  </si>
  <si>
    <t xml:space="preserve">Прочие неналоговые доходы </t>
  </si>
  <si>
    <t>БЕЗВОЗМЕЗДНЫЕ ПОСТУПЛЕНИЯ</t>
  </si>
  <si>
    <t xml:space="preserve">БЕЗВОЗМЕЗДНЫЕ ПОСТУПЛЕНИЯ ОТ ДРУГИХ БЮДЖЕТОВ БЮДЖЕТНОЙ СИСТЕМЫ </t>
  </si>
  <si>
    <t>Дотации, в т.ч.:</t>
  </si>
  <si>
    <t>на выравнивание бюджетной обеспеченности</t>
  </si>
  <si>
    <t>на поддержку мер по обеспечению сбалансированности бюджетов</t>
  </si>
  <si>
    <t>прочие дотации</t>
  </si>
  <si>
    <t>Субсидии</t>
  </si>
  <si>
    <t>Субвенции</t>
  </si>
  <si>
    <t>Иные межбюджетные трансферты</t>
  </si>
  <si>
    <t>в том числе из бюджетов поселений на исполнение передаваемых полномочий</t>
  </si>
  <si>
    <t>Прочие безвозмездные поступления</t>
  </si>
  <si>
    <t>Доходы от возврата остатков межбюджетных трансфертов, имеющих целевое назначение, прошлых лет</t>
  </si>
  <si>
    <t>Возврат остатков МБТ прошлых лет</t>
  </si>
  <si>
    <t>ИТОГО ДОХОДОВ</t>
  </si>
  <si>
    <t>РАСХОДЫ БЮДЖЕТА</t>
  </si>
  <si>
    <t>Расшифровка по видам расходов</t>
  </si>
  <si>
    <r>
      <rPr>
        <b/>
        <sz val="10"/>
        <rFont val="Times New Roman"/>
        <family val="1"/>
        <charset val="204"/>
      </rPr>
      <t>111</t>
    </r>
    <r>
      <rPr>
        <sz val="10"/>
        <rFont val="Times New Roman"/>
        <family val="1"/>
        <charset val="204"/>
      </rPr>
      <t xml:space="preserve"> - Фонд оплаты труда учреждений</t>
    </r>
  </si>
  <si>
    <t>Управление культуры</t>
  </si>
  <si>
    <t>Управление образования</t>
  </si>
  <si>
    <t>ЕДДС</t>
  </si>
  <si>
    <t>Централизованная бухгалтерия администрации</t>
  </si>
  <si>
    <t>в т. ч. за счет МБТ из обл бюджета (субсидии, субвенции, иные)</t>
  </si>
  <si>
    <r>
      <rPr>
        <b/>
        <sz val="10"/>
        <rFont val="Times New Roman"/>
        <family val="1"/>
        <charset val="204"/>
      </rPr>
      <t>112</t>
    </r>
    <r>
      <rPr>
        <sz val="10"/>
        <rFont val="Times New Roman"/>
        <family val="1"/>
        <charset val="204"/>
      </rPr>
      <t xml:space="preserve"> - Иные выплаты персоналу учреждений, за исключением фонда оплаты труда</t>
    </r>
  </si>
  <si>
    <t>в том числе расходы по МСУ</t>
  </si>
  <si>
    <r>
      <rPr>
        <b/>
        <sz val="10"/>
        <rFont val="Times New Roman"/>
        <family val="1"/>
        <charset val="204"/>
      </rPr>
      <t>113</t>
    </r>
    <r>
      <rPr>
        <sz val="10"/>
        <rFont val="Times New Roman"/>
        <family val="1"/>
        <charset val="204"/>
      </rPr>
      <t xml:space="preserve"> - Иные выплаты, за исключением фонда оплаты труда учреждений, лицам, привлекаемым согласно законодательству для выполнения отдельных полномочий</t>
    </r>
  </si>
  <si>
    <r>
      <rPr>
        <b/>
        <sz val="10"/>
        <rFont val="Times New Roman"/>
        <family val="1"/>
        <charset val="204"/>
      </rPr>
      <t>119</t>
    </r>
    <r>
      <rPr>
        <sz val="10"/>
        <rFont val="Times New Roman"/>
        <family val="1"/>
        <charset val="204"/>
      </rPr>
      <t xml:space="preserve"> - Взносы по обязательному социальному страхованию на выплаты по оплате труда работников и иные выплаты работникам учреждений</t>
    </r>
  </si>
  <si>
    <r>
      <rPr>
        <b/>
        <sz val="10"/>
        <rFont val="Times New Roman"/>
        <family val="1"/>
        <charset val="204"/>
      </rPr>
      <t>121</t>
    </r>
    <r>
      <rPr>
        <sz val="10"/>
        <rFont val="Times New Roman"/>
        <family val="1"/>
        <charset val="204"/>
      </rPr>
      <t xml:space="preserve"> - Фонд оплаты труда государственных (муниципальных) органов</t>
    </r>
  </si>
  <si>
    <t>Районный Совет</t>
  </si>
  <si>
    <t>Администрация</t>
  </si>
  <si>
    <t>финансовое управление</t>
  </si>
  <si>
    <t>Контрольно-счетная палата</t>
  </si>
  <si>
    <r>
      <rPr>
        <b/>
        <sz val="10"/>
        <rFont val="Times New Roman"/>
        <family val="1"/>
        <charset val="204"/>
      </rPr>
      <t>122</t>
    </r>
    <r>
      <rPr>
        <sz val="10"/>
        <rFont val="Times New Roman"/>
        <family val="1"/>
        <charset val="204"/>
      </rPr>
      <t xml:space="preserve"> - Иные выплаты персоналу государственных (муниципальных) органов, за исключением фонда оплаты труда</t>
    </r>
  </si>
  <si>
    <t>расшифровать по видам и суммам</t>
  </si>
  <si>
    <t>прочие выплаты (санкур, ...)</t>
  </si>
  <si>
    <t>компенсация за использование личного транспорта</t>
  </si>
  <si>
    <t>Совет</t>
  </si>
  <si>
    <t xml:space="preserve">КСП </t>
  </si>
  <si>
    <t xml:space="preserve">администрация </t>
  </si>
  <si>
    <t>аппарат управления культуры</t>
  </si>
  <si>
    <t>комитет по имуществу</t>
  </si>
  <si>
    <r>
      <rPr>
        <b/>
        <sz val="10"/>
        <rFont val="Times New Roman"/>
        <family val="1"/>
        <charset val="204"/>
      </rPr>
      <t>123</t>
    </r>
    <r>
      <rPr>
        <sz val="10"/>
        <rFont val="Times New Roman"/>
        <family val="1"/>
        <charset val="204"/>
      </rPr>
      <t xml:space="preserve"> - Иные выплаты, за исключением фонда оплаты труда государственных (муниципальных) органов, лицам, привлекаемым согласно законодательству для выполнения отдельных полномочий</t>
    </r>
  </si>
  <si>
    <r>
      <rPr>
        <b/>
        <sz val="10"/>
        <rFont val="Times New Roman"/>
        <family val="1"/>
        <charset val="204"/>
      </rPr>
      <t>129</t>
    </r>
    <r>
      <rPr>
        <sz val="10"/>
        <rFont val="Times New Roman"/>
        <family val="1"/>
        <charset val="204"/>
      </rPr>
      <t xml:space="preserve"> - Взносы по обязательному социальному страхованию на выплаты денежного содержания и иные выплаты работникам государственных (муниципальных) органов</t>
    </r>
  </si>
  <si>
    <r>
      <rPr>
        <b/>
        <sz val="10"/>
        <rFont val="Times New Roman"/>
        <family val="1"/>
        <charset val="204"/>
      </rPr>
      <t>241</t>
    </r>
    <r>
      <rPr>
        <sz val="10"/>
        <rFont val="Times New Roman"/>
        <family val="1"/>
        <charset val="204"/>
      </rPr>
      <t>-Научно-исследовательские и опытно-конструкторские работы</t>
    </r>
  </si>
  <si>
    <r>
      <rPr>
        <b/>
        <sz val="10"/>
        <rFont val="Times New Roman"/>
        <family val="1"/>
        <charset val="204"/>
      </rPr>
      <t>242</t>
    </r>
    <r>
      <rPr>
        <sz val="10"/>
        <rFont val="Times New Roman"/>
        <family val="1"/>
        <charset val="204"/>
      </rPr>
      <t xml:space="preserve"> - Закупка товаров, работ, услуг в сфере информационно-коммуникационных технологий</t>
    </r>
  </si>
  <si>
    <r>
      <rPr>
        <b/>
        <sz val="10"/>
        <rFont val="Times New Roman"/>
        <family val="1"/>
        <charset val="204"/>
      </rPr>
      <t>243</t>
    </r>
    <r>
      <rPr>
        <sz val="10"/>
        <rFont val="Times New Roman"/>
        <family val="1"/>
        <charset val="204"/>
      </rPr>
      <t xml:space="preserve"> - Закупка товаров, работ, услуг в целях капитального ремонта государственного (муниципального) имущества</t>
    </r>
  </si>
  <si>
    <t>работы, услуги по содержанию имущества  (подготовка объектов ЖКХ к зиме)</t>
  </si>
  <si>
    <t>прочие работы, услуги</t>
  </si>
  <si>
    <t>увеличение стоимости материальных запасов</t>
  </si>
  <si>
    <r>
      <rPr>
        <b/>
        <sz val="10"/>
        <rFont val="Times New Roman"/>
        <family val="1"/>
        <charset val="204"/>
      </rPr>
      <t xml:space="preserve">244 </t>
    </r>
    <r>
      <rPr>
        <sz val="10"/>
        <rFont val="Times New Roman"/>
        <family val="1"/>
        <charset val="204"/>
      </rPr>
      <t>- Прочая закупка товаров, работ и услуг для обеспечения государственных (муниципальных) нужд</t>
    </r>
  </si>
  <si>
    <t>услуги связи</t>
  </si>
  <si>
    <t>транспортные услуги</t>
  </si>
  <si>
    <t>коммунальные услуги</t>
  </si>
  <si>
    <t>арендная плата за пользование имуществом</t>
  </si>
  <si>
    <t>работы, услуги по содержанию имущества</t>
  </si>
  <si>
    <t>прочие расходы</t>
  </si>
  <si>
    <t>увеличение стоимости основных средств</t>
  </si>
  <si>
    <t>Совет народных депутатов</t>
  </si>
  <si>
    <r>
      <rPr>
        <b/>
        <sz val="10"/>
        <rFont val="Times New Roman"/>
        <family val="1"/>
        <charset val="204"/>
      </rPr>
      <t>312</t>
    </r>
    <r>
      <rPr>
        <sz val="10"/>
        <rFont val="Times New Roman"/>
        <family val="1"/>
        <charset val="204"/>
      </rPr>
      <t xml:space="preserve"> - Иные пенсии, социальные доплаты к пенсиям</t>
    </r>
  </si>
  <si>
    <t>расшифровать по видам пенсий, пособий и суммам</t>
  </si>
  <si>
    <t>пенсии, пособия, выплачиваемые организациями сектора государственного управления</t>
  </si>
  <si>
    <r>
      <rPr>
        <b/>
        <sz val="10"/>
        <rFont val="Times New Roman"/>
        <family val="1"/>
        <charset val="204"/>
      </rPr>
      <t>313</t>
    </r>
    <r>
      <rPr>
        <sz val="10"/>
        <rFont val="Times New Roman"/>
        <family val="1"/>
        <charset val="204"/>
      </rPr>
      <t xml:space="preserve"> - Пособия, компенсации, меры социальной поддержки по публичным нормативным обязательствам</t>
    </r>
  </si>
  <si>
    <t>пенсии, пособия, выплачиваемые организациями сектора государственного управления (выплаты приемным семьям, единовременное пособие при устройстве ребенка в семью)</t>
  </si>
  <si>
    <t>выплаты приемным семьям, опекунам</t>
  </si>
  <si>
    <t>субвенция на выплату единов.пособия  при устройстве детей  в семью</t>
  </si>
  <si>
    <t>субвенция на обеспеч сохранности жилых помещений, закрепл.за детьми-сиротами</t>
  </si>
  <si>
    <t>мероприятия в сфере демографич. развития</t>
  </si>
  <si>
    <r>
      <rPr>
        <b/>
        <sz val="10"/>
        <rFont val="Times New Roman"/>
        <family val="1"/>
        <charset val="204"/>
      </rPr>
      <t>321</t>
    </r>
    <r>
      <rPr>
        <sz val="10"/>
        <rFont val="Times New Roman"/>
        <family val="1"/>
        <charset val="204"/>
      </rPr>
      <t xml:space="preserve"> - Пособия, компенсации и иные социальные выплаты гражданам, кроме публичных нормативных обязательств</t>
    </r>
  </si>
  <si>
    <t>расшифровать по видам пособий и суммам</t>
  </si>
  <si>
    <t>льготы по ЖКУ пед.работникам и работникам к-ры</t>
  </si>
  <si>
    <t>обеспечение жильем молодых семей</t>
  </si>
  <si>
    <t>пенсии, пособия, выплачиваемые организациями сектора государственного управления ( доплата к государственным пенсиям)</t>
  </si>
  <si>
    <t>в том числе расходы по ОМСУ</t>
  </si>
  <si>
    <r>
      <rPr>
        <b/>
        <sz val="10"/>
        <rFont val="Times New Roman"/>
        <family val="1"/>
        <charset val="204"/>
      </rPr>
      <t>322</t>
    </r>
    <r>
      <rPr>
        <sz val="10"/>
        <rFont val="Times New Roman"/>
        <family val="1"/>
        <charset val="204"/>
      </rPr>
      <t xml:space="preserve"> - Субсидии гражданам на приобретение жилья</t>
    </r>
  </si>
  <si>
    <t>средства местного бюджета</t>
  </si>
  <si>
    <t>за счет МБТ из обл бюджета (субсидии, субвенции, иные)</t>
  </si>
  <si>
    <r>
      <rPr>
        <b/>
        <sz val="10"/>
        <rFont val="Times New Roman"/>
        <family val="1"/>
        <charset val="204"/>
      </rPr>
      <t>323</t>
    </r>
    <r>
      <rPr>
        <sz val="10"/>
        <rFont val="Times New Roman"/>
        <family val="1"/>
        <charset val="204"/>
      </rPr>
      <t xml:space="preserve"> - Приобретение товаров, работ, услуг в пользу граждан в целях их социального обеспечения</t>
    </r>
  </si>
  <si>
    <r>
      <rPr>
        <b/>
        <sz val="10"/>
        <rFont val="Times New Roman"/>
        <family val="1"/>
        <charset val="204"/>
      </rPr>
      <t>340</t>
    </r>
    <r>
      <rPr>
        <sz val="10"/>
        <rFont val="Times New Roman"/>
        <family val="1"/>
        <charset val="204"/>
      </rPr>
      <t xml:space="preserve"> - Стипендии</t>
    </r>
  </si>
  <si>
    <r>
      <rPr>
        <b/>
        <sz val="10"/>
        <rFont val="Times New Roman"/>
        <family val="1"/>
        <charset val="204"/>
      </rPr>
      <t>350</t>
    </r>
    <r>
      <rPr>
        <sz val="10"/>
        <rFont val="Times New Roman"/>
        <family val="1"/>
        <charset val="204"/>
      </rPr>
      <t xml:space="preserve"> - Премии и гранты</t>
    </r>
  </si>
  <si>
    <r>
      <rPr>
        <b/>
        <sz val="10"/>
        <rFont val="Times New Roman"/>
        <family val="1"/>
        <charset val="204"/>
      </rPr>
      <t>360</t>
    </r>
    <r>
      <rPr>
        <sz val="10"/>
        <rFont val="Times New Roman"/>
        <family val="1"/>
        <charset val="204"/>
      </rPr>
      <t xml:space="preserve"> - Иные выплаты населению</t>
    </r>
  </si>
  <si>
    <r>
      <rPr>
        <b/>
        <sz val="10"/>
        <rFont val="Times New Roman"/>
        <family val="1"/>
        <charset val="204"/>
      </rPr>
      <t xml:space="preserve">412 </t>
    </r>
    <r>
      <rPr>
        <sz val="10"/>
        <rFont val="Times New Roman"/>
        <family val="1"/>
        <charset val="204"/>
      </rPr>
      <t>- Бюджетные инвестиции на приобретение объектов недвижимого имущества в государственную (муниципальную) собственность</t>
    </r>
  </si>
  <si>
    <t>расшифровка пообъектно</t>
  </si>
  <si>
    <t>Обеспечение предоставления жилых помещений детям-сиротам и детям, оставшимся без попеченя родителей, лицам из их числа по договорам найма специализированных жилых помещений</t>
  </si>
  <si>
    <t xml:space="preserve">Приобретение жилых помещений для постоянного проживания отдельных категорий граждан на основании решений, принятых в установленном порядке </t>
  </si>
  <si>
    <r>
      <rPr>
        <b/>
        <sz val="10"/>
        <rFont val="Times New Roman"/>
        <family val="1"/>
        <charset val="204"/>
      </rPr>
      <t>414</t>
    </r>
    <r>
      <rPr>
        <sz val="10"/>
        <rFont val="Times New Roman"/>
        <family val="1"/>
        <charset val="204"/>
      </rPr>
      <t xml:space="preserve"> - Бюджетные инвестиции в объекты капитального строительства государственной (муниципальной) собственности</t>
    </r>
  </si>
  <si>
    <r>
      <rPr>
        <b/>
        <sz val="10"/>
        <rFont val="Times New Roman"/>
        <family val="1"/>
        <charset val="204"/>
      </rPr>
      <t>415</t>
    </r>
    <r>
      <rPr>
        <sz val="10"/>
        <rFont val="Times New Roman"/>
        <family val="1"/>
        <charset val="204"/>
      </rPr>
      <t xml:space="preserve"> - Бюджетные инвестиции в соответствии с концессионными соглашениями</t>
    </r>
  </si>
  <si>
    <r>
      <rPr>
        <b/>
        <sz val="10"/>
        <rFont val="Times New Roman"/>
        <family val="1"/>
        <charset val="204"/>
      </rPr>
      <t>417</t>
    </r>
    <r>
      <rPr>
        <sz val="10"/>
        <rFont val="Times New Roman"/>
        <family val="1"/>
        <charset val="204"/>
      </rPr>
      <t>-Капитальные вложения на строительство объектов недвижимого имущества государственными (муниципальными) учреждениями</t>
    </r>
  </si>
  <si>
    <r>
      <rPr>
        <b/>
        <sz val="10"/>
        <rFont val="Times New Roman"/>
        <family val="1"/>
        <charset val="204"/>
      </rPr>
      <t>464</t>
    </r>
    <r>
      <rPr>
        <sz val="10"/>
        <rFont val="Times New Roman"/>
        <family val="1"/>
        <charset val="204"/>
      </rPr>
      <t xml:space="preserve"> - Субсидии на осуществление капитальных вложений в объекты капитального строительства государственной (муниципальной) собственности бюджетным учреждениям</t>
    </r>
  </si>
  <si>
    <r>
      <rPr>
        <b/>
        <sz val="10"/>
        <rFont val="Times New Roman"/>
        <family val="1"/>
        <charset val="204"/>
      </rPr>
      <t>511</t>
    </r>
    <r>
      <rPr>
        <sz val="10"/>
        <rFont val="Times New Roman"/>
        <family val="1"/>
        <charset val="204"/>
      </rPr>
      <t xml:space="preserve"> - Дотации на выравнивание бюджетной обеспеченности</t>
    </r>
  </si>
  <si>
    <r>
      <rPr>
        <b/>
        <sz val="10"/>
        <rFont val="Times New Roman"/>
        <family val="1"/>
        <charset val="204"/>
      </rPr>
      <t>512</t>
    </r>
    <r>
      <rPr>
        <sz val="10"/>
        <rFont val="Times New Roman"/>
        <family val="1"/>
        <charset val="204"/>
      </rPr>
      <t xml:space="preserve"> - Иные дотации</t>
    </r>
  </si>
  <si>
    <r>
      <rPr>
        <b/>
        <sz val="10"/>
        <rFont val="Times New Roman"/>
        <family val="1"/>
        <charset val="204"/>
      </rPr>
      <t>521</t>
    </r>
    <r>
      <rPr>
        <sz val="10"/>
        <rFont val="Times New Roman"/>
        <family val="1"/>
        <charset val="204"/>
      </rPr>
      <t xml:space="preserve"> - Субсидии, за исключением субсидий на софинансирование капитальных вложений в объект государственной (муниципальной) собственности</t>
    </r>
  </si>
  <si>
    <r>
      <rPr>
        <b/>
        <sz val="10"/>
        <rFont val="Times New Roman"/>
        <family val="1"/>
        <charset val="204"/>
      </rPr>
      <t>522</t>
    </r>
    <r>
      <rPr>
        <sz val="10"/>
        <rFont val="Times New Roman"/>
        <family val="1"/>
        <charset val="204"/>
      </rPr>
      <t xml:space="preserve"> - Субсидии на софинансирование капитальных вложений в объекты государственной (муниципальной) собственности</t>
    </r>
  </si>
  <si>
    <r>
      <rPr>
        <b/>
        <sz val="10"/>
        <rFont val="Times New Roman"/>
        <family val="1"/>
        <charset val="204"/>
      </rPr>
      <t>530</t>
    </r>
    <r>
      <rPr>
        <sz val="10"/>
        <rFont val="Times New Roman"/>
        <family val="1"/>
        <charset val="204"/>
      </rPr>
      <t xml:space="preserve"> - Субвенции</t>
    </r>
  </si>
  <si>
    <r>
      <rPr>
        <b/>
        <sz val="10"/>
        <rFont val="Times New Roman"/>
        <family val="1"/>
        <charset val="204"/>
      </rPr>
      <t>540</t>
    </r>
    <r>
      <rPr>
        <sz val="10"/>
        <rFont val="Times New Roman"/>
        <family val="1"/>
        <charset val="204"/>
      </rPr>
      <t xml:space="preserve"> - Иные межбюджетные трансферты</t>
    </r>
  </si>
  <si>
    <r>
      <rPr>
        <b/>
        <sz val="10"/>
        <rFont val="Times New Roman"/>
        <family val="1"/>
        <charset val="204"/>
      </rPr>
      <t xml:space="preserve">611 </t>
    </r>
    <r>
      <rPr>
        <sz val="10"/>
        <rFont val="Times New Roman"/>
        <family val="1"/>
        <charset val="204"/>
      </rPr>
      <t>- 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r>
  </si>
  <si>
    <t>расшифровать</t>
  </si>
  <si>
    <t>ДДУ всего, в том числе</t>
  </si>
  <si>
    <t>Оплата труда</t>
  </si>
  <si>
    <t>начисления на выплаты по оплате труда</t>
  </si>
  <si>
    <t>питание</t>
  </si>
  <si>
    <t>уплата налогов</t>
  </si>
  <si>
    <t>Школы всего, в том числе</t>
  </si>
  <si>
    <t>Культура всего, в том числе</t>
  </si>
  <si>
    <t>Прочие учреждения всего, в том числе</t>
  </si>
  <si>
    <r>
      <rPr>
        <b/>
        <sz val="10"/>
        <rFont val="Times New Roman"/>
        <family val="1"/>
        <charset val="204"/>
      </rPr>
      <t xml:space="preserve">612 </t>
    </r>
    <r>
      <rPr>
        <sz val="10"/>
        <rFont val="Times New Roman"/>
        <family val="1"/>
        <charset val="204"/>
      </rPr>
      <t>- Субсидии бюджетным учреждениям на иные цели</t>
    </r>
  </si>
  <si>
    <t xml:space="preserve">указать конкретные учреждения и суммы (виды учреждений и направления субсидирования) </t>
  </si>
  <si>
    <t>ДДУ (питание)</t>
  </si>
  <si>
    <t>ДЮСШ (форма, спорт. инвентарь)</t>
  </si>
  <si>
    <t>Мероприятия по работе с детьми</t>
  </si>
  <si>
    <t>Соцподдержка и помощь ветеранам</t>
  </si>
  <si>
    <t>Сохранение объектов культ.наследия</t>
  </si>
  <si>
    <t>Мероприятия по развитию культуры</t>
  </si>
  <si>
    <t>Мероприятия по проведению оздоровительной кампании</t>
  </si>
  <si>
    <t>ДШИ (приобретение инст-ов)</t>
  </si>
  <si>
    <t>ФОК</t>
  </si>
  <si>
    <t>Спорт.школа (мероприятия, модернизация футб.поля)</t>
  </si>
  <si>
    <t>Школы (оздоровит кампания)</t>
  </si>
  <si>
    <r>
      <rPr>
        <b/>
        <sz val="10"/>
        <rFont val="Times New Roman"/>
        <family val="1"/>
        <charset val="204"/>
      </rPr>
      <t>613</t>
    </r>
    <r>
      <rPr>
        <sz val="10"/>
        <rFont val="Times New Roman"/>
        <family val="1"/>
        <charset val="204"/>
      </rPr>
      <t xml:space="preserve"> - Гранты в форме субсидии бюджетным учреждениям</t>
    </r>
  </si>
  <si>
    <r>
      <rPr>
        <b/>
        <sz val="10"/>
        <rFont val="Times New Roman"/>
        <family val="1"/>
        <charset val="204"/>
      </rPr>
      <t>621</t>
    </r>
    <r>
      <rPr>
        <sz val="10"/>
        <rFont val="Times New Roman"/>
        <family val="1"/>
        <charset val="204"/>
      </rPr>
      <t xml:space="preserve"> - Субсидии автономным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r>
  </si>
  <si>
    <t>Прочие учреждения (МФЦ) всего, в т.ч.</t>
  </si>
  <si>
    <t>Прочие учреждения (ФОК) всего, в т.ч.</t>
  </si>
  <si>
    <r>
      <rPr>
        <b/>
        <sz val="10"/>
        <rFont val="Times New Roman"/>
        <family val="1"/>
        <charset val="204"/>
      </rPr>
      <t>622</t>
    </r>
    <r>
      <rPr>
        <sz val="10"/>
        <rFont val="Times New Roman"/>
        <family val="1"/>
        <charset val="204"/>
      </rPr>
      <t xml:space="preserve"> - Субсидии автономным учреждениям на иные цели</t>
    </r>
  </si>
  <si>
    <r>
      <rPr>
        <b/>
        <sz val="10"/>
        <rFont val="Times New Roman"/>
        <family val="1"/>
        <charset val="204"/>
      </rPr>
      <t>630</t>
    </r>
    <r>
      <rPr>
        <sz val="10"/>
        <rFont val="Times New Roman"/>
        <family val="1"/>
        <charset val="204"/>
      </rPr>
      <t xml:space="preserve"> - Субсидии некоммерческим организациям (за исключением государственных (муниципальных) учреждений)</t>
    </r>
  </si>
  <si>
    <r>
      <rPr>
        <b/>
        <sz val="10"/>
        <rFont val="Times New Roman"/>
        <family val="1"/>
        <charset val="204"/>
      </rPr>
      <t>730</t>
    </r>
    <r>
      <rPr>
        <sz val="10"/>
        <rFont val="Times New Roman"/>
        <family val="1"/>
        <charset val="204"/>
      </rPr>
      <t xml:space="preserve"> - Обслуживание муниципального долга</t>
    </r>
  </si>
  <si>
    <r>
      <rPr>
        <b/>
        <sz val="10"/>
        <rFont val="Times New Roman"/>
        <family val="1"/>
        <charset val="204"/>
      </rPr>
      <t xml:space="preserve">810 </t>
    </r>
    <r>
      <rPr>
        <sz val="10"/>
        <rFont val="Times New Roman"/>
        <family val="1"/>
        <charset val="204"/>
      </rPr>
      <t>- Субсидии юридическим лицам (кроме некоммерческих организаций), индивидуальным предпринимателям, физическим лицам - производителям товаров, работ, услуг</t>
    </r>
  </si>
  <si>
    <t>Доп.мат.стимулирование деятельности членов добровольной пожарной охраны</t>
  </si>
  <si>
    <t>Субсидия МУП</t>
  </si>
  <si>
    <r>
      <rPr>
        <b/>
        <sz val="10"/>
        <rFont val="Times New Roman"/>
        <family val="1"/>
        <charset val="204"/>
      </rPr>
      <t>831</t>
    </r>
    <r>
      <rPr>
        <sz val="10"/>
        <rFont val="Times New Roman"/>
        <family val="1"/>
        <charset val="204"/>
      </rPr>
      <t xml:space="preserve"> - Исполнение судебных актов Российской Федерации и мировых соглашений по возмещению вреда, причиненного в результате незаконных действий (бездействия) органов государственной власти (государственных органов), органов местного самоуправления либо должностных лиц этих органов, а также в результате деятельности учреждений</t>
    </r>
  </si>
  <si>
    <r>
      <rPr>
        <b/>
        <sz val="10"/>
        <rFont val="Times New Roman"/>
        <family val="1"/>
        <charset val="204"/>
      </rPr>
      <t>843</t>
    </r>
    <r>
      <rPr>
        <sz val="10"/>
        <rFont val="Times New Roman"/>
        <family val="1"/>
        <charset val="204"/>
      </rPr>
      <t xml:space="preserve"> - Исполнение муниципальных гарантий</t>
    </r>
  </si>
  <si>
    <r>
      <rPr>
        <b/>
        <sz val="10"/>
        <rFont val="Times New Roman"/>
        <family val="1"/>
        <charset val="204"/>
      </rPr>
      <t>851</t>
    </r>
    <r>
      <rPr>
        <sz val="10"/>
        <rFont val="Times New Roman"/>
        <family val="1"/>
        <charset val="204"/>
      </rPr>
      <t xml:space="preserve"> - Уплата налога на имущество организаций и земельного налога</t>
    </r>
  </si>
  <si>
    <r>
      <rPr>
        <b/>
        <sz val="10"/>
        <rFont val="Times New Roman"/>
        <family val="1"/>
        <charset val="204"/>
      </rPr>
      <t>852</t>
    </r>
    <r>
      <rPr>
        <sz val="10"/>
        <rFont val="Times New Roman"/>
        <family val="1"/>
        <charset val="204"/>
      </rPr>
      <t xml:space="preserve"> - Уплата прочих налогов, сборов</t>
    </r>
  </si>
  <si>
    <r>
      <rPr>
        <b/>
        <sz val="10"/>
        <rFont val="Times New Roman"/>
        <family val="1"/>
        <charset val="204"/>
      </rPr>
      <t>853</t>
    </r>
    <r>
      <rPr>
        <sz val="10"/>
        <rFont val="Times New Roman"/>
        <family val="1"/>
        <charset val="204"/>
      </rPr>
      <t xml:space="preserve"> - Уплата иных платежей</t>
    </r>
  </si>
  <si>
    <t>в том числе ОМСУ по ВР 800</t>
  </si>
  <si>
    <t>ксп</t>
  </si>
  <si>
    <r>
      <rPr>
        <b/>
        <sz val="10"/>
        <rFont val="Times New Roman"/>
        <family val="1"/>
        <charset val="204"/>
      </rPr>
      <t>862</t>
    </r>
    <r>
      <rPr>
        <sz val="10"/>
        <rFont val="Times New Roman"/>
        <family val="1"/>
        <charset val="204"/>
      </rPr>
      <t xml:space="preserve"> - Взносы в международные организации</t>
    </r>
  </si>
  <si>
    <r>
      <rPr>
        <b/>
        <sz val="10"/>
        <rFont val="Times New Roman"/>
        <family val="1"/>
        <charset val="204"/>
      </rPr>
      <t xml:space="preserve">870 </t>
    </r>
    <r>
      <rPr>
        <sz val="10"/>
        <rFont val="Times New Roman"/>
        <family val="1"/>
        <charset val="204"/>
      </rPr>
      <t>- Резервные средства</t>
    </r>
  </si>
  <si>
    <t>в т.ч. резерв на софинансирование</t>
  </si>
  <si>
    <t>ИТОГО РАСХОДОВ</t>
  </si>
  <si>
    <t>Профицит (+)/дефицит (-)</t>
  </si>
  <si>
    <t>ИСТОЧНИКИ ФИНАНСИРОВАНИЯ ДЕФИЦИТА БЮДЖЕТА</t>
  </si>
  <si>
    <t>Итого источников</t>
  </si>
  <si>
    <t>Бюджетные кредиты, полученные от других бюджетов</t>
  </si>
  <si>
    <t>- получение бюджетных кредитов</t>
  </si>
  <si>
    <t>- погашение бюджетных кредитов</t>
  </si>
  <si>
    <t>Кредиты, полученные от кредитных организаций</t>
  </si>
  <si>
    <t>- получение от кредитных организаций</t>
  </si>
  <si>
    <t>- погашение от кредитных организаций</t>
  </si>
  <si>
    <t>Иные источники (акции и т.д.)</t>
  </si>
  <si>
    <t>Изменение остатков средств бюджетов</t>
  </si>
  <si>
    <t>Справочно:</t>
  </si>
  <si>
    <t>дорожный фонд (доходы)</t>
  </si>
  <si>
    <t>дорожный фонд (расходы)</t>
  </si>
  <si>
    <t>предельный размер дефицита с учетом остатков для невысокодотационных МО (10%)</t>
  </si>
  <si>
    <t>предельный размер дефицита с учетом остатков для высокодотационных МО (5%)</t>
  </si>
  <si>
    <t>Остатки средств бюджета на отчетную дату, всего</t>
  </si>
  <si>
    <t>в том числе остатки целевых средств</t>
  </si>
  <si>
    <t>в том числе остатки нецелевых средств</t>
  </si>
  <si>
    <t>Задолженность по бюджетным кредитам</t>
  </si>
  <si>
    <t>объем муниципального долга</t>
  </si>
  <si>
    <t>соблюдение размера муниципального долга</t>
  </si>
  <si>
    <t>доля кредитов КБ в структуре долга</t>
  </si>
  <si>
    <t>соблюдение размера резервного фонда (не более 3% от расходов)</t>
  </si>
  <si>
    <t>Расходы на аппарат управления (в т.ч. 121, 122, 123, 129, 244, 800 ВР)</t>
  </si>
  <si>
    <t>Расходы за счет МБТ из обл бюджета (субсидий, субвенций, иных)</t>
  </si>
  <si>
    <t>Ед.изм.: рублей</t>
  </si>
  <si>
    <t>Детальное пояснение каждой позиции вносимых изменений, в том числе отдельных составляющих сумм изменений</t>
  </si>
  <si>
    <t>увеличение (+)</t>
  </si>
  <si>
    <t>средства областного бюджета</t>
  </si>
  <si>
    <t>уменьшение (-)</t>
  </si>
  <si>
    <t>ВСЕГО</t>
  </si>
  <si>
    <t>Бюджетные ассигнования с учетом проекта решения</t>
  </si>
  <si>
    <t>Изменения, предусмотренные проектом решения</t>
  </si>
  <si>
    <t>расшифровка пообъектно (с АИП)</t>
  </si>
  <si>
    <t>Дополнтельный норматив по НДФЛ, рублей</t>
  </si>
  <si>
    <t>размер дефицита, %</t>
  </si>
  <si>
    <t>Субсидирование пассажирских перевозок по социально-значимому маршруту ……. ……………………</t>
  </si>
  <si>
    <t>указать направление субсидирования, наименование субсидируемой организации, суммы</t>
  </si>
  <si>
    <t xml:space="preserve">указать НКО и суммы (виды учреждений, наименование учреждений, направления субсидирования) </t>
  </si>
  <si>
    <t>выделить аппарат по ОМСУ и суммы</t>
  </si>
  <si>
    <t>Коммунальные работникам культуры</t>
  </si>
  <si>
    <t>ФЦП "Увековечение памяти погибших при защите отечества на 2019-2024 годы"</t>
  </si>
  <si>
    <t>пособия по социальной помощи населению (наем жилья, резервный )</t>
  </si>
  <si>
    <r>
      <rPr>
        <b/>
        <sz val="10"/>
        <rFont val="Times New Roman"/>
        <family val="1"/>
        <charset val="204"/>
      </rPr>
      <t>880</t>
    </r>
    <r>
      <rPr>
        <sz val="10"/>
        <rFont val="Times New Roman"/>
        <family val="1"/>
        <charset val="204"/>
      </rPr>
      <t xml:space="preserve"> - Специальные расходы(выборы)</t>
    </r>
  </si>
  <si>
    <t>Коммунальные работникам образования</t>
  </si>
  <si>
    <t>адм комиссия</t>
  </si>
  <si>
    <t>охр</t>
  </si>
  <si>
    <t>спец по опеке</t>
  </si>
  <si>
    <t>спец безн</t>
  </si>
  <si>
    <t>присяжные</t>
  </si>
  <si>
    <t>болезни животных</t>
  </si>
  <si>
    <t>Трудоустройство несовершеннолетних</t>
  </si>
  <si>
    <t>Опеке (желающим принять детей)</t>
  </si>
  <si>
    <t>финансовый отдел</t>
  </si>
  <si>
    <t>Отдел образования</t>
  </si>
  <si>
    <t>Прочие учр образования (ХЕГ,бухгалтерия, методкабинет)</t>
  </si>
  <si>
    <t>аппарат отдела образования</t>
  </si>
  <si>
    <t>цифровая образовательная среда</t>
  </si>
  <si>
    <t>приведение в соответствия с бренбуком</t>
  </si>
  <si>
    <t>спорт мероприятия</t>
  </si>
  <si>
    <r>
      <rPr>
        <b/>
        <sz val="10"/>
        <rFont val="Times New Roman"/>
        <family val="1"/>
        <charset val="204"/>
      </rPr>
      <t xml:space="preserve">247 </t>
    </r>
    <r>
      <rPr>
        <sz val="10"/>
        <rFont val="Times New Roman"/>
        <family val="1"/>
        <charset val="204"/>
      </rPr>
      <t>-Закупка энергитических ресурсов</t>
    </r>
  </si>
  <si>
    <t>электроэнергия, тепло, газооснабжение</t>
  </si>
  <si>
    <t>питание школьников начальной школы</t>
  </si>
  <si>
    <t>классное руководство</t>
  </si>
  <si>
    <t xml:space="preserve">реконструкция системы водоснабжение в н.п. Тюнино
</t>
  </si>
  <si>
    <t>реконструкция системы водоснабжение в н.п. Осовик</t>
  </si>
  <si>
    <t>Школы (ремонт кровель)</t>
  </si>
  <si>
    <t>Школы (замена оконных  блоков)</t>
  </si>
  <si>
    <t>Библиотеки (комплектование библ. Фондов)</t>
  </si>
  <si>
    <t>Школы (питание)начальная школа</t>
  </si>
  <si>
    <t>Мероприятия по образованию приобретение мебели</t>
  </si>
  <si>
    <t>Поддержка отрасли культуры комплектование библиотечного фонда</t>
  </si>
  <si>
    <t>молодые специалисты</t>
  </si>
  <si>
    <t>безопастность на транспорте</t>
  </si>
  <si>
    <t>межевание земельных участков</t>
  </si>
  <si>
    <t xml:space="preserve"> </t>
  </si>
  <si>
    <t xml:space="preserve">            </t>
  </si>
  <si>
    <t>обеспечение деятельности советников директора по воспитанию и взаимодействию с детскими общ. организациями</t>
  </si>
  <si>
    <t>2023 год</t>
  </si>
  <si>
    <t>ЦКД(ремонт Рогнединского ДК)</t>
  </si>
  <si>
    <t>Мероприятия по культуре(ремонт рогнединского ДК)</t>
  </si>
  <si>
    <t>специалист по тарифам</t>
  </si>
  <si>
    <t>Государственная поддержка отрасли культуры поощрение лучших работников культуры</t>
  </si>
  <si>
    <r>
      <t>Свод изменений к проекту решения муниципального образования "О внесении изменений в решение Совета народных депутатов Рогнединского</t>
    </r>
    <r>
      <rPr>
        <b/>
        <u/>
        <sz val="16"/>
        <color theme="1"/>
        <rFont val="Times New Roman"/>
        <family val="1"/>
        <charset val="204"/>
      </rPr>
      <t xml:space="preserve"> муниципального района Брянской области "О бюджете Рогнединского  муниципального района Брянской области </t>
    </r>
    <r>
      <rPr>
        <b/>
        <sz val="16"/>
        <color theme="1"/>
        <rFont val="Times New Roman"/>
        <family val="1"/>
        <charset val="204"/>
      </rPr>
      <t>на 2024 год и на плановый период 2025 и 2026 годов"</t>
    </r>
  </si>
  <si>
    <t>Исполнено на 01.01.2024</t>
  </si>
  <si>
    <t>Бюджетные ассигнования на 2024год (первоначальная редакция - Решение о бюджете от 15.12.2023 года №6-297)</t>
  </si>
  <si>
    <t>2024 год</t>
  </si>
  <si>
    <t>прочие расходы (проезд)</t>
  </si>
  <si>
    <t>Предоставление жилых помещений детям-сиротам</t>
  </si>
  <si>
    <t>воинский учет</t>
  </si>
  <si>
    <t>Обновление материально-технической базы для организации учебно-исследовательской, научно-практической, творческой деятельности, занятий физической культурой и спортом в образовательных организациях</t>
  </si>
  <si>
    <t>ремонт спортзала</t>
  </si>
  <si>
    <t>капитальный ремон дороги</t>
  </si>
  <si>
    <t>компенсация части родительской платы за содержание ребенка в ДДУ</t>
  </si>
  <si>
    <t>в том числе дорожный фонд</t>
  </si>
  <si>
    <t>Ремонт автомобильной дороги Троицкое</t>
  </si>
  <si>
    <t>ЕДВ советникам директора по воспитанию и взаимодействию с детскими общ. Организациями</t>
  </si>
  <si>
    <t>Бюджетные ассигнования на 2024год (действующая редакция - Решение о бюджете от 30.10.2024 года №7-24)</t>
  </si>
  <si>
    <t>Питание детей из многодетных семей</t>
  </si>
  <si>
    <t>В связи с уменьшением субвенция на предоставление льгот по коммунальным услугам работникам культуры, работающим в сельской местности в сумме – 4800,00 руб. (согласно фактической потребности) по Закону Брянской области № 68-З от 25.10.2024г</t>
  </si>
  <si>
    <t>В связи с уменьшением субсидии на осуществление оздоровительной компании детей в сумме 106 320,54 руб. (согласно фактической потребности) по Закону Брянской области № 68-З от 25.10.2024г</t>
  </si>
  <si>
    <t>В связи с выделением дополнительных средств на  организацию питания детей из многодетных семей в сумме 347 603,00 руб., по Закону Брянской области № 68-З от 25.10.2024г</t>
  </si>
  <si>
    <t>В связи с выделением дополнительных средств на  организацию питания детей из многодетных семей в сумме 347 603,00 руб., по Закону Брянской области № 68-З от 25.10.2024г + софинансирование из местного бюджета в сумме 7 093,94 руб.</t>
  </si>
  <si>
    <t>В связи с уменьшением субсидии на осуществление оздоровительной компании детей в сумме 106 320,54 руб. (согласно фактической потребности) по Закону Брянской области № 68-З от 25.10.2024г                  -47 767,19 руб. софинансирование из местного бюджета</t>
  </si>
  <si>
    <t>Увеличение субвенции на осуществление переданных полномочий в сфере образования (школы) в сумме 5 507 977,00 руб. по Закону Брянской области № 68-З от 25.10.2024г.;. в том числе:                                                                                       211- 4 230 397,00 руб</t>
  </si>
  <si>
    <t>Увеличение субвенции на осуществление переданных полномочий в сфере образования (школы) в сумме 5 507 977,00 руб. по Закону Брянской области № 68-З от 25.10.2024г.;. в том числе:                                                                                       213- 1 277 580,00 руб</t>
  </si>
  <si>
    <t xml:space="preserve"> Увеличение субвенции на осуществление переданных полномочий в сфере образования (д/сады) в сумме400 000,00 руб. по Закону Брянской области № 68-З от 25.10.2024г.;. в том числе:                                                                                       211- 307 220,00 руб.                                                                         213-   92 780,00 руб.     </t>
  </si>
  <si>
    <t xml:space="preserve"> Увеличение субвенции на осуществление переданных полномочий в сфере образования (д/сады) в сумме 400 000,00 руб. по Закону Брянской области № 68-З от 25.10.2024г.;. в том числе:                                                                                       211- 307 220,00 руб.                                                                         213-   92 780,00 руб.     </t>
  </si>
  <si>
    <t xml:space="preserve"> Увеличение субвенции на осуществление переданных полномочий в сфере образования в сумме 5 907 977,00 руб. по Закону Брянской области № 68-З от 25.10.2024г.;. в том числе:                                                                                       211- 4 537 617,00 руб.                                                                       213- 1 370 360,00 руб.                                                                            Увеличение за средств местного бюджета направлены на приобретение з/частей для газовых котлов общеобразовательных учреждений района 40 673,25</t>
  </si>
  <si>
    <t>В связи с уменьшением субвенции на организацию и осуществление деятельности по опеке и попечительству в сумме – 2 000 000,00 руб. (вознаграждения приемным родителям) согласно Постановлению Правительства Брянской области от 28.10.2024г. № 514-п.</t>
  </si>
  <si>
    <t>В связи с уменьшением субвенции на компенсацию части родительской платы за посещение ребенка ДДУ в сумме  - 241 000,00 руб. (согласно фактической потребности) по Закону Брянской области № 68-З от 25.10.2024г</t>
  </si>
  <si>
    <t>В связи с уменьшением субвенции на организацию и осуществление деятельности по опеке и попечительству в сумме –  2 944 000,00 руб. (выплаты приемной семье на содержание подопечных детей) согласно Постановлению Правительства Брянской области от 28.10.2024г. № 514-п.</t>
  </si>
  <si>
    <t>Увеличение субвенции по осуществлению воинского учета втом числе 213- 107 руб.</t>
  </si>
  <si>
    <t>Увеличение субвенции по осуществлению воинского учета втом числе 211- 356,00 руб.</t>
  </si>
  <si>
    <t>Исполнено на 1 декабря 2024 года</t>
  </si>
  <si>
    <t>Увеличение согласно Постановления Правительства брянской области № 592-п от 2.12.2024г. + 42 200 000,00 руб.</t>
  </si>
  <si>
    <t>Уменьшение поступлений связано с отсутствиенм потенциальных покупателей на земельные участки, находящиеся в муниципальной собственности</t>
  </si>
  <si>
    <t>Перераспределение на учебные расходы в связи с экономией по оплате льгот по коммун. Услугам -12 000,00</t>
  </si>
  <si>
    <t xml:space="preserve">Изменения связаны с увеличением субвенции по переданным полномочиям на выплату з/платы работникам образования в сумме 5 907 977,00 руб. согласно Закона Брянской области № 68-З от 25.10.2024;                              -уменьшением  субвенции на на организацию и осуществление деятельности по опеке и попечительству в сумме - 4 944 000,00 руб. согласно  Постановлению Правительства Брянской области от 28.10.2024г. № 514-п; -уменьшением субвенции по предосталению льгот по коммунальным услугам работникам культуры в сумме - 4 800,00 руб.;                              - умньшением субвенции на коменсацию части родит. платы за содержание ребенка в ДДУ в сумме - 241 000,00 руб. согласно внесенным изменениям      Закона Брянской области № 68-З от 25.10.2024г.                                      - уменьшение по субвенции на жилье сиротам соглсно Постановления Правительства № 640-п от 12.12.2024г. в сумме - 1 988 448,00                     </t>
  </si>
  <si>
    <t xml:space="preserve">- уменьшение по субвенции на жилье сиротам соглсно Постановления Правительства № 640-п от 12.12.2024г. в сумме - 1 988 448,00                                                             - уменьшение в связи с перераспределением на получение сертификатов     - -5 763 252,00 руб.                   </t>
  </si>
  <si>
    <t xml:space="preserve">- уменьшение по субвенции на жилье сиротам соглсно Постановления Правительства № 640-п от 12.12.2024г. в сумме - 1 988 448,00                                                             - уменьшение в связи с перераспределением на получение сертификатов      -5 763 252,00 руб.                   </t>
  </si>
  <si>
    <t xml:space="preserve">- уменьшение по субвенции на жилье сиротам соглсно Постановления Правительства № 640-п от 12.12.2024г. в сумме - 1 988 448,00                                                             - уменьшение в связи с перераспределением на получение сертификатов       -5 763 252,00 руб.                   </t>
  </si>
  <si>
    <t xml:space="preserve">- увеличение в связи с перераспределением на получение сертификатов      -5 763 252,00 руб.                   </t>
  </si>
  <si>
    <t>Увеличение субвенции по осуществлению воинского учета втом числе 211- 356,00 руб.                                                                                                        Дополнительная потребность в рамках действующего законодательства     211 + 103 302,97 руб.</t>
  </si>
  <si>
    <t>Дополнительная потребность в рамках действующего законодательства</t>
  </si>
  <si>
    <t>Уменьшение в связи с экономией расходов по оплате труда</t>
  </si>
  <si>
    <t>экономия расходов</t>
  </si>
  <si>
    <t xml:space="preserve"> Увеличение субвенции на осуществление переданных полномочий в сфере образования (д/сады) в сумме 400 000,00 руб. по Закону Брянской области № 68-З от 25.10.2024г.;. в том числе:                                                                                       211- 307 220,00 руб.                                                                         213-   92 780,00 руб.                                                                              Уменьшение в связи с экономией расходов по коммунальным услугам       - 387498,00 руб., по уплате налогов- 2696,74 руб. по обслуживанию учреждений - 248495,26 руб.    </t>
  </si>
  <si>
    <t>увеличение согласно потребности для оплаты пенсии за декабрь 2024 года</t>
  </si>
  <si>
    <t>Увеличение  за счет дополнительных средств на организацию питания детей из многодетных семей в сумме 347 603,00 руб., по Закону Брянской области № 68-З от 25.10.2024г.                                                                 Уменьшение в связи с уточнением обл. бюджета, в том числе:                    - 106 320,54 руб. оздоровительная компания детей;                                   -4 800,00 руб. льготы по коммун. услугам работникам культуры по Закону Брянской области № 68-З от 25.10.2024г</t>
  </si>
  <si>
    <t>Перераспределение на учебные расходы в связи с экономией по оплате льгот по коммун. услугам -12 000,00</t>
  </si>
  <si>
    <t>В связи с уменьшением субвенция на предоставление льгот по коммунальным услугам работникам культуры, работающим в сельской местности, в сумме – 4 800,00 руб. (согласно фактической потребности) по Закону Брянской области № 68-З от 25.10.2024г</t>
  </si>
  <si>
    <t xml:space="preserve">Увеличение  за счет дополнительных средств на организацию питания детей из многодетных семей в сумме 347 603,00 руб., по Закону Брянской области № 68-З от 25.10.2024г.+ 7093,94 руб. софин. из м.б.                                                               Уменьшение в связи с уточнением обл. бюджета, в том числе:                    - 106 320,54 руб. оздоровительная компания детей;- 47 767,19 руб. софин. из м.б.                                                                                                            -4 800,00 руб. льготы по коммун. услугам работникам культуры по Закону Брянской области № 68-З от 25.10.2024г                                                     -12 000,00 руб. перераспределение на учебные расходы в связи с экономией по оплате льгот по коммун.услугам </t>
  </si>
  <si>
    <t>Увеличение за счет перераспределение субсидии в рамках одного ГРБС на подписку РБО + 28 100,80 руб.                                                               Уменьшение в связи с экономий средств субсидии по ДК- 4 066,00 руб.</t>
  </si>
  <si>
    <r>
      <rPr>
        <sz val="10"/>
        <color rgb="FFFF0000"/>
        <rFont val="Times New Roman"/>
        <family val="1"/>
        <charset val="204"/>
      </rPr>
      <t>Увеличение за счет доп. фин. помощи из обл. бюджета на оказание помощи поселениям в связи с возникшими кассовыми разрывами в сумме 5 665 200,00 руб</t>
    </r>
    <r>
      <rPr>
        <sz val="10"/>
        <color rgb="FF000000"/>
        <rFont val="Times New Roman"/>
        <family val="1"/>
        <charset val="204"/>
      </rPr>
      <t>.                                                                                    Увеличение за счет перераспределение ЛБО в связи с экономией на доп. помощь городскому поселению для погшашение задолженности МУПов по оплате труда в сумме 1 000 000,00 руб.</t>
    </r>
  </si>
  <si>
    <t>Увеличение субвенции по осуществлению воинского учета втом числе 213- 107 руб.                                                                                               Увеличение по начислениям на з/плату 33 587,03 руб. - перераспределение за счет экономии по налогам.</t>
  </si>
  <si>
    <t>Дополнительная потребность в рамках действующего законодательства     211 +141 829,88 руб.</t>
  </si>
  <si>
    <t>Дополнительная потребность в рамках действующего законодательства     211 +15 337,18руб.</t>
  </si>
  <si>
    <t>Дополнительная потребность в рамках действующего законодательства     211 + 90 717,05 руб.</t>
  </si>
  <si>
    <t>поступление акцызов сверх плана +474 000,00 (дор.фонд)</t>
  </si>
  <si>
    <t>Уменьшение в связи с экономией расходов</t>
  </si>
  <si>
    <t>Ремонт автомобиля администрации</t>
  </si>
  <si>
    <t>Спецоценка условий труда</t>
  </si>
  <si>
    <t>кадастровые работы по решению суда</t>
  </si>
  <si>
    <t xml:space="preserve">Увеличение поступлений по налогу на доходы физических лиц сложилось за счет увеличения заработной платы по бюджетной сфере, премиальных выплат,увеличения численности работников. Наибольшие суммы сложились по ООО "Брянская мясная компания", ООО "Агрохолдин "Родина", физическое лицо Казаков А.А. </t>
  </si>
  <si>
    <t>Увеличение  поступлений по акцизам связано с увеличением объема реализации акцизов на территории РФ</t>
  </si>
  <si>
    <t xml:space="preserve">Сниженние поступлений по единому сельскохозяйственному налогу связано со снижением налогооблагаемой базы по налогоплательщику ООО "Агрохолдинг Родина" за счет роста расходов на приобретение объектов ОС, земельных участков, а также за счет погашения задолженности по ООО "Исток" в меньшем объеме на 1014,0 тыс.рублей. </t>
  </si>
  <si>
    <t>Уменьшение посмтуплений по арендной плате за землю связано с расторжением  договоров аренды земельных участков по физическим лицам Аксенов В.В., Серегин П.В. и Яшутин С.Д. с последующим   выкупом этих земельных участков</t>
  </si>
  <si>
    <t>Увеличение поступлений по арендной плате за арендуемые помещения  связано с заключенным дополнительно  в 2024 году договором аренды по ООО "Агрохолдинг Родина"</t>
  </si>
  <si>
    <t xml:space="preserve">Рост поступлений государственной пошлины  обусловлен увеличением количества проводимых юридически значимых действий, а также ростом размеров государственной пошлины при подаче исков в суды общей юрисдикции с 09.09.2024 в соответствии с введенными изменениями в НК РФ Федеральным законом от 08.08.2024 № 259-ФЗ. </t>
  </si>
  <si>
    <t>Уменьшенние поступлений по налогу, взимаемому в связи с применением патентной системы налогообложения связано с переносом уплаты налога на январь 2025 года</t>
  </si>
  <si>
    <t>Уменьшение поступлений по плате за негативное воздействие на окружающую среду связано с возвратом платежей по отдельным налогоплательщикам</t>
  </si>
  <si>
    <t>Поступление штрафов в районный бюджет планировалось на уровне поступлений за предыдущий год и прогнозных показателях администраторов доходов, однако ожидаемое поступление штрафов за текущий год сложилось в меньшей сумме чем было запланировано. Уточнение бюджета произведено исходя из фактического  поступления штрафов.</t>
  </si>
  <si>
    <r>
      <rPr>
        <sz val="10"/>
        <color rgb="FFFF0000"/>
        <rFont val="Times New Roman"/>
        <family val="1"/>
        <charset val="204"/>
      </rPr>
      <t>Увеличение за счет доп. Помолщи из обл. бюджета не исполнениена ремонт автомобиля администрации + 29 000,00 руб.</t>
    </r>
    <r>
      <rPr>
        <sz val="10"/>
        <color theme="1"/>
        <rFont val="Times New Roman"/>
        <family val="1"/>
        <charset val="204"/>
      </rPr>
      <t xml:space="preserve">                                            Уменьшение  в связи с недопоступлением по штрафам охрана окруж. среды-3000,00; экономия по оплате взносов на кап. ремонт - 952,46 руб.                                                                     Увеличение в связи с  поступлением акцызов сверх плана +474 000,00 (дор.фонд)                                                                                            + 10924,21 руб. увеличение  согласно дополнительной потребности на подготовку к зиме</t>
    </r>
  </si>
  <si>
    <r>
      <t xml:space="preserve">На рабочее место для спец. моб. секттора  за счет перераспределения по местному бюджету 17 746,00 руб.                                                            </t>
    </r>
    <r>
      <rPr>
        <sz val="10"/>
        <color rgb="FFFF0000"/>
        <rFont val="Times New Roman"/>
        <family val="1"/>
        <charset val="204"/>
      </rPr>
      <t>На рабочее место для спец. Моб. Сектора + 28900,00 за счет доп. Помощи из обл. бюджета</t>
    </r>
  </si>
  <si>
    <r>
      <rPr>
        <sz val="10"/>
        <color rgb="FFFF0000"/>
        <rFont val="Times New Roman"/>
        <family val="1"/>
        <charset val="204"/>
      </rPr>
      <t>Увеличение за счет доп. Помощи на приобретение двигателя для автомобиля администрации в сумме  + 214 000,00 руб.</t>
    </r>
    <r>
      <rPr>
        <sz val="10"/>
        <color theme="1"/>
        <rFont val="Times New Roman"/>
        <family val="1"/>
        <charset val="204"/>
      </rPr>
      <t xml:space="preserve">                                                                             Уменьшение в связи с экономией средств местного бюджета в сумме 115 659,35 руб. перераспределено на 226 ВР</t>
    </r>
  </si>
  <si>
    <t xml:space="preserve">Увеличение за счет доп. Помощи из обл. бюджета на ремонт автомобиля администрации + 29 000,00 руб. </t>
  </si>
  <si>
    <t>рабочее место для моб. Работы (секретка)</t>
  </si>
  <si>
    <t>В связи с уменьшением субвенции на компенсацию части родительской платы за посещение ребенка ДДУ в сумме  - 241 000,00 руб. (согласно фактической потребности) по Закону Брянской области № 68-З от 25.10.2024г                                                                                               По местному бюджету экономия расходов -15000,00 руб.</t>
  </si>
  <si>
    <t>Дополнительная потребность на трудоустройство несовешеннолетних за счет  перераспреление средств местного бюдждета</t>
  </si>
  <si>
    <t>Увеличение за счет доп. Помощи из обл. бюджета на проведение спецоценки условий труда по администрации. +50 400,00 руб.</t>
  </si>
  <si>
    <r>
      <t xml:space="preserve">На мемориальные доски за счет перераспред. Расходом мест. Бюджета +9000,00                                                                                                     На рабочее место для спец. моб. сектора  за счет перераспределения по местному бюджету 17 746,00 руб.                                                            </t>
    </r>
    <r>
      <rPr>
        <sz val="10"/>
        <color rgb="FFFF0000"/>
        <rFont val="Times New Roman"/>
        <family val="1"/>
        <charset val="204"/>
      </rPr>
      <t>На рабочее место для спец. моб. сектора + 28900,00 за счет доп. Помощи из обл. бюджета</t>
    </r>
  </si>
  <si>
    <r>
      <t xml:space="preserve">Увеличение за счет доп. Помощи на приобретение двигателя для автомобиля администрации в сумме  + 214 000,00 руб.                                                                                                                </t>
    </r>
    <r>
      <rPr>
        <b/>
        <sz val="10"/>
        <rFont val="Times New Roman"/>
        <family val="1"/>
        <charset val="204"/>
      </rPr>
      <t>Уменьшение в связи с экономией расходов по местному бюджету -14 334,35 руб.</t>
    </r>
  </si>
  <si>
    <t>Увеличение на оплату исплнительных листов за чет доп. Финансовой помощи из обл. бюджета + 3 797 500,00 руб.</t>
  </si>
  <si>
    <t>Увеличение субвенции на осуществление переданных полномочий в сфере образования (школы) в сумме 5 507 977,00 руб. по Закону Брянской области № 68-З от 25.10.2024г.;. в том числе:                                                                                       211- 4 230 397,00 руб.                                                                       213- 1 277 580,00 руб.                                                                            346 - 12 000,00 руб. перераспределение с 612 ВР                                      346- 40 000,00 руб. запчасти для котлов</t>
  </si>
  <si>
    <t>охранные зоны объектов культурного наследия</t>
  </si>
  <si>
    <r>
      <t xml:space="preserve">Увеличение за счет доп. фин. помощи из областного бюджета на оплату кадастровых работ по решению суда в сумме + 3 915 000,00 руб.             + 50400,00 спецоценка условий труда по администрации+ 5 000 000,00 охранные зоны объектов культ. наследия                                          </t>
    </r>
    <r>
      <rPr>
        <sz val="10"/>
        <color theme="1"/>
        <rFont val="Times New Roman"/>
        <family val="1"/>
        <charset val="204"/>
      </rPr>
      <t>Увеличение за счет перервспределения средств местного бюджета на 485 185,38 руб.                                                                                            Уменьшение в связи с экономией средств местного бюджета -50 000,00 руб.</t>
    </r>
  </si>
  <si>
    <r>
      <t xml:space="preserve">Изменения связаны с увеличением субсидии на организацию питания детей из многодетных семей в сумме + 347 603,00 руб. по Закону Брянской области № 68-З от 25.10.2024г.;                                                             уменьшение субсидии на проведение оздоровительной компании детей в сумме - 106 320,54 руб. по Закону Брянской области № 68-З от 25.10.2024г                                                                                         </t>
    </r>
    <r>
      <rPr>
        <sz val="10"/>
        <color rgb="FFFF0000"/>
        <rFont val="Times New Roman"/>
        <family val="1"/>
        <charset val="204"/>
      </rPr>
      <t>уменьшение субсидии на ремонт спортзала согласно Постановлению Правительства Брянской области от 23.12.2024г. № 703-п. – 338 834,48 руб.</t>
    </r>
  </si>
  <si>
    <r>
      <t xml:space="preserve">Изменения связаны с увеличением субвенции по осуществлению воинского учета  в сумме 463,00 руб.                                                                      </t>
    </r>
    <r>
      <rPr>
        <sz val="10"/>
        <color rgb="FFFF0000"/>
        <rFont val="Times New Roman"/>
        <family val="1"/>
        <charset val="204"/>
      </rPr>
      <t>Уменьшение по классному руководству согласносогласно Постановлению Правительства Брянской области от 23.12.2024г. № 695-п - 573400,00 руб.</t>
    </r>
  </si>
  <si>
    <t>Уменьшение в связи с внесением изменений согласно Постановления Правительства Брянской области №703-п от 23.12.2024г. -338 834,48 руб., софинансирование из местного бюджета - 41 992,05 руб.</t>
  </si>
  <si>
    <t>Уменьшение в связи с внесением изменений согласно Постановления Правительства Брянской области № 695-п от 23.12.2024г. - 573 400,00 руб.</t>
  </si>
  <si>
    <t xml:space="preserve">Уменьшение в связи с внесением изменений согласно Постановления Правительства Брянской области №703-п от 23.12.2024г. -338 834,48 руб., </t>
  </si>
  <si>
    <t xml:space="preserve"> Увеличение субвенции на осуществление переданных полномочий в сфере образования (школы) в сумме 5 507 977,00 руб. по Закону Брянской области № 68-З от 25.10.2024г.;. в том числе:                                                                                       211- 4 230 397,00 руб.                                                                       213- 1 277 580,00 руб.                                                                                                                                          Увеличение субвенции на осуществление переданных полномочий в сфере образования (школы) за счет перераспределения экономии по льготам ЖКХ на учебные расходы + 12 000,00 руб.                                                         Уменьшение в связи с экономией расходов по коммунальным услугам       - 395 882,57 руб., по уплате налогов- 61 778,18 руб.                                   Увеличение за счет  экономии по софинансированию ремонта спортзала + 41 992,05 руб.</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</si>
</sst>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0.0%"/>
  </numFmts>
  <fonts count="37" x14ac:knownFonts="1">
    <font>
      <sz val="11"/>
      <color theme="1"/>
      <name val="Calibri"/>
      <family val="2"/>
      <charset val="204"/>
      <scheme val="minor"/>
    </font>
    <font>
      <b/>
      <sz val="11"/>
      <color theme="1"/>
      <name val="Calibri"/>
      <family val="2"/>
      <charset val="204"/>
      <scheme val="minor"/>
    </font>
    <font>
      <b/>
      <sz val="16"/>
      <color theme="1"/>
      <name val="Times New Roman"/>
      <family val="1"/>
      <charset val="204"/>
    </font>
    <font>
      <b/>
      <u/>
      <sz val="16"/>
      <color theme="1"/>
      <name val="Times New Roman"/>
      <family val="1"/>
      <charset val="204"/>
    </font>
    <font>
      <sz val="12"/>
      <color theme="1"/>
      <name val="Times New Roman"/>
      <family val="1"/>
      <charset val="204"/>
    </font>
    <font>
      <sz val="11"/>
      <color indexed="8"/>
      <name val="Times New Roman"/>
      <family val="1"/>
      <charset val="204"/>
    </font>
    <font>
      <i/>
      <sz val="12"/>
      <color indexed="8"/>
      <name val="Times New Roman"/>
      <family val="1"/>
      <charset val="204"/>
    </font>
    <font>
      <b/>
      <sz val="10"/>
      <name val="Times New Roman"/>
      <family val="1"/>
      <charset val="204"/>
    </font>
    <font>
      <sz val="11"/>
      <color indexed="8"/>
      <name val="Calibri"/>
      <family val="2"/>
      <charset val="204"/>
    </font>
    <font>
      <sz val="10"/>
      <name val="Times New Roman"/>
      <family val="1"/>
      <charset val="204"/>
    </font>
    <font>
      <sz val="10"/>
      <color theme="1"/>
      <name val="Times New Roman"/>
      <family val="1"/>
      <charset val="204"/>
    </font>
    <font>
      <sz val="12"/>
      <name val="Times New Roman"/>
      <family val="1"/>
      <charset val="204"/>
    </font>
    <font>
      <i/>
      <sz val="10"/>
      <name val="Times New Roman"/>
      <family val="1"/>
      <charset val="204"/>
    </font>
    <font>
      <sz val="10"/>
      <color rgb="FFFF0000"/>
      <name val="Times New Roman"/>
      <family val="1"/>
      <charset val="204"/>
    </font>
    <font>
      <sz val="11"/>
      <name val="Calibri"/>
      <family val="2"/>
      <charset val="204"/>
      <scheme val="minor"/>
    </font>
    <font>
      <b/>
      <sz val="10"/>
      <color rgb="FF000000"/>
      <name val="Arial CYR"/>
      <family val="2"/>
    </font>
    <font>
      <sz val="10"/>
      <color rgb="FF000000"/>
      <name val="Times New Roman"/>
      <family val="1"/>
      <charset val="204"/>
    </font>
    <font>
      <b/>
      <i/>
      <sz val="10"/>
      <name val="Times New Roman"/>
      <family val="1"/>
      <charset val="204"/>
    </font>
    <font>
      <sz val="10"/>
      <color indexed="8"/>
      <name val="Times New Roman"/>
      <family val="1"/>
      <charset val="204"/>
    </font>
    <font>
      <i/>
      <sz val="10"/>
      <color rgb="FFFF0000"/>
      <name val="Times New Roman"/>
      <family val="1"/>
      <charset val="204"/>
    </font>
    <font>
      <b/>
      <sz val="10"/>
      <color rgb="FFFF0000"/>
      <name val="Times New Roman"/>
      <family val="1"/>
      <charset val="204"/>
    </font>
    <font>
      <b/>
      <sz val="10"/>
      <color theme="1"/>
      <name val="Times New Roman"/>
      <family val="1"/>
      <charset val="204"/>
    </font>
    <font>
      <b/>
      <u/>
      <sz val="14"/>
      <color theme="1"/>
      <name val="Times New Roman"/>
      <family val="1"/>
      <charset val="204"/>
    </font>
    <font>
      <b/>
      <u/>
      <sz val="10"/>
      <color theme="1"/>
      <name val="Times New Roman"/>
      <family val="1"/>
      <charset val="204"/>
    </font>
    <font>
      <sz val="12"/>
      <color theme="1"/>
      <name val="Calibri"/>
      <family val="2"/>
      <charset val="204"/>
      <scheme val="minor"/>
    </font>
    <font>
      <sz val="14"/>
      <color theme="1"/>
      <name val="Calibri"/>
      <family val="2"/>
      <charset val="204"/>
      <scheme val="minor"/>
    </font>
    <font>
      <sz val="11"/>
      <name val="Calibri"/>
      <family val="2"/>
      <scheme val="minor"/>
    </font>
    <font>
      <sz val="10"/>
      <color rgb="FF000000"/>
      <name val="Arial Cyr"/>
      <family val="2"/>
    </font>
    <font>
      <b/>
      <sz val="12"/>
      <color rgb="FF000000"/>
      <name val="Arial Cyr"/>
      <family val="2"/>
    </font>
    <font>
      <b/>
      <sz val="10"/>
      <color rgb="FF000000"/>
      <name val="Arial CYR"/>
    </font>
    <font>
      <sz val="11"/>
      <name val="Calibri"/>
      <family val="2"/>
    </font>
    <font>
      <sz val="16"/>
      <color theme="1"/>
      <name val="Times New Roman"/>
      <family val="1"/>
      <charset val="204"/>
    </font>
    <font>
      <b/>
      <sz val="11"/>
      <name val="Times New Roman"/>
      <family val="1"/>
      <charset val="204"/>
    </font>
    <font>
      <b/>
      <sz val="11"/>
      <color indexed="8"/>
      <name val="Times New Roman"/>
      <family val="1"/>
      <charset val="204"/>
    </font>
    <font>
      <sz val="11"/>
      <color theme="1"/>
      <name val="Times New Roman"/>
      <family val="1"/>
      <charset val="204"/>
    </font>
    <font>
      <sz val="10"/>
      <color rgb="FF22272F"/>
      <name val="Times New Roman"/>
      <family val="1"/>
      <charset val="204"/>
    </font>
    <font>
      <sz val="12"/>
      <color rgb="FF000000"/>
      <name val="Times New Roman"/>
      <family val="1"/>
      <charset val="204"/>
    </font>
  </fonts>
  <fills count="26">
    <fill>
      <patternFill patternType="none"/>
    </fill>
    <fill>
      <patternFill patternType="gray125"/>
    </fill>
    <fill>
      <patternFill patternType="solid">
        <fgColor rgb="FFFFFFCC"/>
      </patternFill>
    </fill>
    <fill>
      <patternFill patternType="solid">
        <fgColor theme="0"/>
        <bgColor indexed="64"/>
      </patternFill>
    </fill>
    <fill>
      <patternFill patternType="solid">
        <fgColor theme="6" tint="0.79998168889431442"/>
        <bgColor indexed="64"/>
      </patternFill>
    </fill>
    <fill>
      <patternFill patternType="solid">
        <fgColor indexed="9"/>
        <bgColor indexed="64"/>
      </patternFill>
    </fill>
    <fill>
      <patternFill patternType="solid">
        <fgColor rgb="FFFFC000"/>
        <bgColor indexed="64"/>
      </patternFill>
    </fill>
    <fill>
      <patternFill patternType="solid">
        <fgColor rgb="FFFFFFCC"/>
        <bgColor indexed="64"/>
      </patternFill>
    </fill>
    <fill>
      <patternFill patternType="solid">
        <fgColor theme="9" tint="0.39997558519241921"/>
        <bgColor indexed="64"/>
      </patternFill>
    </fill>
    <fill>
      <patternFill patternType="solid">
        <fgColor rgb="FFFFFF00"/>
        <bgColor indexed="64"/>
      </patternFill>
    </fill>
    <fill>
      <patternFill patternType="solid">
        <fgColor rgb="FF00B0F0"/>
        <bgColor indexed="64"/>
      </patternFill>
    </fill>
    <fill>
      <patternFill patternType="solid">
        <fgColor rgb="FF92D050"/>
        <bgColor indexed="64"/>
      </patternFill>
    </fill>
    <fill>
      <patternFill patternType="solid">
        <fgColor theme="9" tint="0.79998168889431442"/>
        <bgColor indexed="64"/>
      </patternFill>
    </fill>
    <fill>
      <patternFill patternType="solid">
        <fgColor indexed="13"/>
        <bgColor indexed="64"/>
      </patternFill>
    </fill>
    <fill>
      <patternFill patternType="solid">
        <fgColor indexed="40"/>
        <bgColor indexed="64"/>
      </patternFill>
    </fill>
    <fill>
      <patternFill patternType="solid">
        <fgColor indexed="50"/>
        <bgColor indexed="64"/>
      </patternFill>
    </fill>
    <fill>
      <patternFill patternType="solid">
        <fgColor theme="3" tint="0.79998168889431442"/>
        <bgColor indexed="64"/>
      </patternFill>
    </fill>
    <fill>
      <patternFill patternType="solid">
        <fgColor rgb="FFE4C9FF"/>
        <bgColor indexed="64"/>
      </patternFill>
    </fill>
    <fill>
      <patternFill patternType="solid">
        <fgColor theme="4" tint="0.59999389629810485"/>
        <bgColor indexed="64"/>
      </patternFill>
    </fill>
    <fill>
      <patternFill patternType="solid">
        <fgColor indexed="31"/>
        <bgColor indexed="64"/>
      </patternFill>
    </fill>
    <fill>
      <patternFill patternType="solid">
        <fgColor theme="7" tint="0.59999389629810485"/>
        <bgColor indexed="64"/>
      </patternFill>
    </fill>
    <fill>
      <patternFill patternType="solid">
        <fgColor theme="4" tint="0.79998168889431442"/>
        <bgColor indexed="64"/>
      </patternFill>
    </fill>
    <fill>
      <patternFill patternType="solid">
        <fgColor rgb="FFCCFFFF"/>
      </patternFill>
    </fill>
    <fill>
      <patternFill patternType="solid">
        <fgColor rgb="FFC0C0C0"/>
      </patternFill>
    </fill>
    <fill>
      <patternFill patternType="solid">
        <fgColor rgb="FFFFFF99"/>
      </patternFill>
    </fill>
    <fill>
      <patternFill patternType="solid">
        <fgColor theme="0"/>
        <bgColor rgb="FFF5F5F5"/>
      </patternFill>
    </fill>
  </fills>
  <borders count="13">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right/>
      <top/>
      <bottom style="thin">
        <color rgb="FF000000"/>
      </bottom>
      <diagonal/>
    </border>
    <border>
      <left/>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right/>
      <top style="thin">
        <color rgb="FF000000"/>
      </top>
      <bottom/>
      <diagonal/>
    </border>
    <border>
      <left style="thin">
        <color indexed="64"/>
      </left>
      <right style="thin">
        <color indexed="64"/>
      </right>
      <top style="thin">
        <color indexed="64"/>
      </top>
      <bottom/>
      <diagonal/>
    </border>
  </borders>
  <cellStyleXfs count="83">
    <xf numFmtId="0" fontId="0" fillId="0" borderId="0"/>
    <xf numFmtId="9" fontId="8" fillId="0" borderId="0" applyFont="0" applyFill="0" applyBorder="0" applyAlignment="0" applyProtection="0"/>
    <xf numFmtId="0" fontId="11" fillId="0" borderId="0"/>
    <xf numFmtId="0" fontId="15" fillId="0" borderId="6">
      <alignment vertical="top" wrapText="1"/>
    </xf>
    <xf numFmtId="0" fontId="26" fillId="0" borderId="0"/>
    <xf numFmtId="0" fontId="26" fillId="0" borderId="0"/>
    <xf numFmtId="164" fontId="15" fillId="2" borderId="6">
      <alignment horizontal="right" vertical="top" shrinkToFit="1"/>
    </xf>
    <xf numFmtId="164" fontId="15" fillId="22" borderId="6">
      <alignment horizontal="right" vertical="top" shrinkToFit="1"/>
    </xf>
    <xf numFmtId="164" fontId="27" fillId="0" borderId="6">
      <alignment horizontal="right" vertical="top" shrinkToFit="1"/>
    </xf>
    <xf numFmtId="0" fontId="27" fillId="0" borderId="0"/>
    <xf numFmtId="0" fontId="27" fillId="0" borderId="0"/>
    <xf numFmtId="0" fontId="26" fillId="0" borderId="0"/>
    <xf numFmtId="0" fontId="27" fillId="23" borderId="0"/>
    <xf numFmtId="0" fontId="28" fillId="0" borderId="0">
      <alignment horizontal="center"/>
    </xf>
    <xf numFmtId="0" fontId="27" fillId="0" borderId="0">
      <alignment horizontal="left" wrapText="1"/>
    </xf>
    <xf numFmtId="0" fontId="27" fillId="0" borderId="0">
      <alignment wrapText="1"/>
    </xf>
    <xf numFmtId="0" fontId="27" fillId="0" borderId="0">
      <alignment horizontal="right" wrapText="1"/>
    </xf>
    <xf numFmtId="0" fontId="28" fillId="0" borderId="0">
      <alignment horizontal="center" wrapText="1"/>
    </xf>
    <xf numFmtId="0" fontId="27" fillId="0" borderId="0"/>
    <xf numFmtId="0" fontId="27" fillId="0" borderId="0">
      <alignment horizontal="left" wrapText="1"/>
    </xf>
    <xf numFmtId="0" fontId="28" fillId="0" borderId="0">
      <alignment horizontal="center"/>
    </xf>
    <xf numFmtId="0" fontId="28" fillId="0" borderId="0">
      <alignment horizontal="center" wrapText="1"/>
    </xf>
    <xf numFmtId="0" fontId="27" fillId="23" borderId="7"/>
    <xf numFmtId="0" fontId="27" fillId="0" borderId="0">
      <alignment horizontal="right"/>
    </xf>
    <xf numFmtId="0" fontId="28" fillId="0" borderId="0">
      <alignment horizontal="center"/>
    </xf>
    <xf numFmtId="0" fontId="27" fillId="0" borderId="6">
      <alignment horizontal="center" vertical="center" wrapText="1"/>
    </xf>
    <xf numFmtId="0" fontId="27" fillId="23" borderId="7"/>
    <xf numFmtId="0" fontId="27" fillId="0" borderId="0">
      <alignment horizontal="right"/>
    </xf>
    <xf numFmtId="0" fontId="27" fillId="23" borderId="8"/>
    <xf numFmtId="0" fontId="27" fillId="0" borderId="6">
      <alignment horizontal="center" vertical="center" wrapText="1"/>
    </xf>
    <xf numFmtId="0" fontId="27" fillId="23" borderId="7"/>
    <xf numFmtId="49" fontId="27" fillId="0" borderId="6">
      <alignment vertical="top" wrapText="1"/>
    </xf>
    <xf numFmtId="0" fontId="27" fillId="23" borderId="8"/>
    <xf numFmtId="0" fontId="27" fillId="0" borderId="6">
      <alignment horizontal="center" vertical="center" wrapText="1"/>
    </xf>
    <xf numFmtId="49" fontId="27" fillId="0" borderId="9">
      <alignment horizontal="center" vertical="top" shrinkToFit="1"/>
    </xf>
    <xf numFmtId="49" fontId="27" fillId="0" borderId="6">
      <alignment horizontal="center" vertical="top" shrinkToFit="1"/>
    </xf>
    <xf numFmtId="0" fontId="27" fillId="23" borderId="8"/>
    <xf numFmtId="49" fontId="27" fillId="0" borderId="8">
      <alignment horizontal="center" vertical="top" shrinkToFit="1"/>
    </xf>
    <xf numFmtId="0" fontId="27" fillId="0" borderId="6">
      <alignment horizontal="center" vertical="top" wrapText="1"/>
    </xf>
    <xf numFmtId="49" fontId="27" fillId="0" borderId="6">
      <alignment horizontal="left" vertical="top" wrapText="1" indent="2"/>
    </xf>
    <xf numFmtId="49" fontId="27" fillId="0" borderId="10">
      <alignment horizontal="center" vertical="top" shrinkToFit="1"/>
    </xf>
    <xf numFmtId="4" fontId="27" fillId="0" borderId="6">
      <alignment horizontal="right" vertical="top" shrinkToFit="1"/>
    </xf>
    <xf numFmtId="49" fontId="27" fillId="0" borderId="6">
      <alignment horizontal="center" vertical="top" shrinkToFit="1"/>
    </xf>
    <xf numFmtId="49" fontId="27" fillId="0" borderId="6">
      <alignment horizontal="center" vertical="top" shrinkToFit="1"/>
    </xf>
    <xf numFmtId="10" fontId="27" fillId="0" borderId="6">
      <alignment horizontal="center" vertical="top" shrinkToFit="1"/>
    </xf>
    <xf numFmtId="4" fontId="27" fillId="0" borderId="6">
      <alignment horizontal="right" vertical="top" shrinkToFit="1"/>
    </xf>
    <xf numFmtId="4" fontId="27" fillId="0" borderId="6">
      <alignment horizontal="right" vertical="top" shrinkToFit="1"/>
    </xf>
    <xf numFmtId="0" fontId="27" fillId="23" borderId="11"/>
    <xf numFmtId="10" fontId="27" fillId="0" borderId="6">
      <alignment horizontal="right" vertical="top" shrinkToFit="1"/>
    </xf>
    <xf numFmtId="0" fontId="27" fillId="23" borderId="11"/>
    <xf numFmtId="49" fontId="15" fillId="0" borderId="6">
      <alignment horizontal="left" vertical="top" shrinkToFit="1"/>
    </xf>
    <xf numFmtId="0" fontId="27" fillId="23" borderId="8">
      <alignment shrinkToFit="1"/>
    </xf>
    <xf numFmtId="0" fontId="27" fillId="23" borderId="11">
      <alignment shrinkToFit="1"/>
    </xf>
    <xf numFmtId="4" fontId="15" fillId="24" borderId="6">
      <alignment horizontal="right" vertical="top" shrinkToFit="1"/>
    </xf>
    <xf numFmtId="0" fontId="15" fillId="0" borderId="6">
      <alignment horizontal="left"/>
    </xf>
    <xf numFmtId="0" fontId="15" fillId="0" borderId="11">
      <alignment horizontal="right"/>
    </xf>
    <xf numFmtId="10" fontId="15" fillId="24" borderId="6">
      <alignment horizontal="center" vertical="top" shrinkToFit="1"/>
    </xf>
    <xf numFmtId="4" fontId="15" fillId="2" borderId="6">
      <alignment horizontal="right" vertical="top" shrinkToFit="1"/>
    </xf>
    <xf numFmtId="4" fontId="15" fillId="24" borderId="11">
      <alignment horizontal="right" vertical="top" shrinkToFit="1"/>
    </xf>
    <xf numFmtId="0" fontId="27" fillId="0" borderId="0"/>
    <xf numFmtId="10" fontId="15" fillId="2" borderId="6">
      <alignment horizontal="right" vertical="top" shrinkToFit="1"/>
    </xf>
    <xf numFmtId="4" fontId="15" fillId="22" borderId="11">
      <alignment horizontal="right" vertical="top" shrinkToFit="1"/>
    </xf>
    <xf numFmtId="0" fontId="27" fillId="23" borderId="7">
      <alignment horizontal="left"/>
    </xf>
    <xf numFmtId="0" fontId="27" fillId="23" borderId="11"/>
    <xf numFmtId="0" fontId="27" fillId="0" borderId="0"/>
    <xf numFmtId="0" fontId="27" fillId="0" borderId="6">
      <alignment horizontal="left" vertical="top" wrapText="1"/>
    </xf>
    <xf numFmtId="0" fontId="27" fillId="0" borderId="0">
      <alignment horizontal="left" wrapText="1"/>
    </xf>
    <xf numFmtId="4" fontId="15" fillId="22" borderId="6">
      <alignment horizontal="right" vertical="top" shrinkToFit="1"/>
    </xf>
    <xf numFmtId="4" fontId="15" fillId="24" borderId="6">
      <alignment horizontal="right" vertical="top" shrinkToFit="1"/>
    </xf>
    <xf numFmtId="10" fontId="15" fillId="22" borderId="6">
      <alignment horizontal="center" vertical="top" shrinkToFit="1"/>
    </xf>
    <xf numFmtId="4" fontId="15" fillId="22" borderId="6">
      <alignment horizontal="right" vertical="top" shrinkToFit="1"/>
    </xf>
    <xf numFmtId="4" fontId="15" fillId="22" borderId="6">
      <alignment horizontal="right" vertical="top" shrinkToFit="1"/>
    </xf>
    <xf numFmtId="0" fontId="27" fillId="23" borderId="8">
      <alignment horizontal="left"/>
    </xf>
    <xf numFmtId="10" fontId="15" fillId="22" borderId="6">
      <alignment horizontal="right" vertical="top" shrinkToFit="1"/>
    </xf>
    <xf numFmtId="0" fontId="27" fillId="23" borderId="8">
      <alignment horizontal="center"/>
    </xf>
    <xf numFmtId="0" fontId="27" fillId="23" borderId="11">
      <alignment horizontal="left"/>
    </xf>
    <xf numFmtId="0" fontId="27" fillId="23" borderId="11">
      <alignment horizontal="center"/>
    </xf>
    <xf numFmtId="0" fontId="27" fillId="23" borderId="0">
      <alignment horizontal="left"/>
    </xf>
    <xf numFmtId="0" fontId="27" fillId="23" borderId="8">
      <alignment horizontal="left"/>
    </xf>
    <xf numFmtId="0" fontId="27" fillId="23" borderId="11">
      <alignment horizontal="center"/>
    </xf>
    <xf numFmtId="0" fontId="27" fillId="23" borderId="11">
      <alignment horizontal="left"/>
    </xf>
    <xf numFmtId="4" fontId="29" fillId="22" borderId="6">
      <alignment horizontal="right" vertical="top" shrinkToFit="1"/>
    </xf>
    <xf numFmtId="0" fontId="30" fillId="0" borderId="0"/>
  </cellStyleXfs>
  <cellXfs count="209">
    <xf numFmtId="0" fontId="0" fillId="0" borderId="0" xfId="0"/>
    <xf numFmtId="0" fontId="2" fillId="0" borderId="1" xfId="0" applyFont="1" applyFill="1" applyBorder="1" applyAlignment="1">
      <alignment vertical="center" wrapText="1"/>
    </xf>
    <xf numFmtId="0" fontId="4" fillId="0" borderId="0" xfId="0" applyFont="1" applyFill="1" applyAlignment="1">
      <alignment horizontal="center"/>
    </xf>
    <xf numFmtId="0" fontId="1" fillId="0" borderId="0" xfId="0" applyFont="1" applyFill="1" applyAlignment="1">
      <alignment vertical="center"/>
    </xf>
    <xf numFmtId="0" fontId="0" fillId="3" borderId="0" xfId="0" applyFill="1" applyAlignment="1">
      <alignment vertical="center"/>
    </xf>
    <xf numFmtId="0" fontId="6" fillId="5" borderId="5" xfId="0" applyFont="1" applyFill="1" applyBorder="1" applyAlignment="1">
      <alignment horizontal="center" vertical="center" wrapText="1"/>
    </xf>
    <xf numFmtId="0" fontId="7" fillId="6" borderId="5" xfId="0" applyFont="1" applyFill="1" applyBorder="1" applyAlignment="1">
      <alignment horizontal="left" vertical="center" wrapText="1"/>
    </xf>
    <xf numFmtId="4" fontId="7" fillId="6" borderId="5" xfId="0" applyNumberFormat="1" applyFont="1" applyFill="1" applyBorder="1" applyAlignment="1">
      <alignment horizontal="center" vertical="center" wrapText="1"/>
    </xf>
    <xf numFmtId="0" fontId="7" fillId="5" borderId="5" xfId="0" applyFont="1" applyFill="1" applyBorder="1" applyAlignment="1">
      <alignment horizontal="left" vertical="center" wrapText="1"/>
    </xf>
    <xf numFmtId="4" fontId="7" fillId="5" borderId="5" xfId="0" applyNumberFormat="1" applyFont="1" applyFill="1" applyBorder="1" applyAlignment="1">
      <alignment horizontal="center" vertical="center" wrapText="1"/>
    </xf>
    <xf numFmtId="0" fontId="9" fillId="5" borderId="5" xfId="0" applyFont="1" applyFill="1" applyBorder="1" applyAlignment="1">
      <alignment horizontal="left" vertical="center" wrapText="1"/>
    </xf>
    <xf numFmtId="4" fontId="9" fillId="5" borderId="5" xfId="1" applyNumberFormat="1" applyFont="1" applyFill="1" applyBorder="1" applyAlignment="1">
      <alignment horizontal="center" vertical="center" wrapText="1"/>
    </xf>
    <xf numFmtId="0" fontId="9" fillId="7" borderId="5" xfId="0" applyFont="1" applyFill="1" applyBorder="1" applyAlignment="1">
      <alignment horizontal="left" vertical="center" wrapText="1"/>
    </xf>
    <xf numFmtId="4" fontId="9" fillId="7" borderId="5" xfId="0" applyNumberFormat="1" applyFont="1" applyFill="1" applyBorder="1" applyAlignment="1">
      <alignment horizontal="center" vertical="center" wrapText="1"/>
    </xf>
    <xf numFmtId="4" fontId="9" fillId="7" borderId="5" xfId="1" applyNumberFormat="1" applyFont="1" applyFill="1" applyBorder="1" applyAlignment="1">
      <alignment horizontal="center" vertical="center" wrapText="1"/>
    </xf>
    <xf numFmtId="4" fontId="10" fillId="0" borderId="5" xfId="0" applyNumberFormat="1" applyFont="1" applyBorder="1" applyAlignment="1">
      <alignment horizontal="center" vertical="center"/>
    </xf>
    <xf numFmtId="4" fontId="10" fillId="0" borderId="5" xfId="1" applyNumberFormat="1" applyFont="1" applyBorder="1" applyAlignment="1">
      <alignment horizontal="center" vertical="center"/>
    </xf>
    <xf numFmtId="4" fontId="9" fillId="5" borderId="5" xfId="0" applyNumberFormat="1" applyFont="1" applyFill="1" applyBorder="1" applyAlignment="1" applyProtection="1">
      <alignment horizontal="center" vertical="center" wrapText="1"/>
      <protection locked="0"/>
    </xf>
    <xf numFmtId="0" fontId="5" fillId="5" borderId="5" xfId="2" applyFont="1" applyFill="1" applyBorder="1" applyAlignment="1" applyProtection="1">
      <alignment horizontal="left" vertical="center" wrapText="1"/>
      <protection locked="0"/>
    </xf>
    <xf numFmtId="4" fontId="10" fillId="0" borderId="5" xfId="0" applyNumberFormat="1" applyFont="1" applyFill="1" applyBorder="1" applyAlignment="1">
      <alignment horizontal="center" vertical="center"/>
    </xf>
    <xf numFmtId="0" fontId="0" fillId="5" borderId="0" xfId="0" applyFill="1" applyAlignment="1">
      <alignment vertical="center"/>
    </xf>
    <xf numFmtId="0" fontId="12" fillId="5" borderId="5" xfId="0" applyFont="1" applyFill="1" applyBorder="1" applyAlignment="1">
      <alignment horizontal="left" vertical="center" wrapText="1" indent="2"/>
    </xf>
    <xf numFmtId="0" fontId="0" fillId="3" borderId="0" xfId="0" applyFont="1" applyFill="1" applyAlignment="1">
      <alignment vertical="center"/>
    </xf>
    <xf numFmtId="0" fontId="7" fillId="8" borderId="5" xfId="0" applyFont="1" applyFill="1" applyBorder="1" applyAlignment="1">
      <alignment horizontal="left" vertical="center" wrapText="1"/>
    </xf>
    <xf numFmtId="4" fontId="7" fillId="8" borderId="5" xfId="0" applyNumberFormat="1" applyFont="1" applyFill="1" applyBorder="1" applyAlignment="1">
      <alignment horizontal="center" vertical="center" wrapText="1"/>
    </xf>
    <xf numFmtId="0" fontId="7" fillId="3" borderId="2" xfId="0" applyFont="1" applyFill="1" applyBorder="1" applyAlignment="1">
      <alignment vertical="center" wrapText="1"/>
    </xf>
    <xf numFmtId="0" fontId="0" fillId="5" borderId="0" xfId="0" applyFont="1" applyFill="1" applyAlignment="1">
      <alignment vertical="center"/>
    </xf>
    <xf numFmtId="0" fontId="12" fillId="9" borderId="5" xfId="0" applyFont="1" applyFill="1" applyBorder="1" applyAlignment="1">
      <alignment horizontal="left" vertical="center" wrapText="1" indent="1" shrinkToFit="1"/>
    </xf>
    <xf numFmtId="4" fontId="10" fillId="9" borderId="5" xfId="0" applyNumberFormat="1" applyFont="1" applyFill="1" applyBorder="1" applyAlignment="1">
      <alignment horizontal="center" vertical="center"/>
    </xf>
    <xf numFmtId="0" fontId="9" fillId="5" borderId="5" xfId="0" applyFont="1" applyFill="1" applyBorder="1" applyAlignment="1">
      <alignment horizontal="left" vertical="center" wrapText="1" shrinkToFit="1"/>
    </xf>
    <xf numFmtId="165" fontId="10" fillId="3" borderId="5" xfId="1" applyNumberFormat="1" applyFont="1" applyFill="1" applyBorder="1" applyAlignment="1">
      <alignment horizontal="center" vertical="center"/>
    </xf>
    <xf numFmtId="0" fontId="0" fillId="0" borderId="0" xfId="0" applyFill="1" applyAlignment="1">
      <alignment vertical="center"/>
    </xf>
    <xf numFmtId="0" fontId="13" fillId="5" borderId="5" xfId="0" applyFont="1" applyFill="1" applyBorder="1" applyAlignment="1">
      <alignment horizontal="left" vertical="center" wrapText="1" shrinkToFit="1"/>
    </xf>
    <xf numFmtId="4" fontId="10" fillId="3" borderId="5" xfId="0" applyNumberFormat="1" applyFont="1" applyFill="1" applyBorder="1" applyAlignment="1">
      <alignment horizontal="center" vertical="center"/>
    </xf>
    <xf numFmtId="4" fontId="9" fillId="5" borderId="5" xfId="0" applyNumberFormat="1" applyFont="1" applyFill="1" applyBorder="1" applyAlignment="1">
      <alignment horizontal="center" vertical="center" wrapText="1" shrinkToFit="1"/>
    </xf>
    <xf numFmtId="0" fontId="12" fillId="10" borderId="5" xfId="0" applyFont="1" applyFill="1" applyBorder="1" applyAlignment="1">
      <alignment horizontal="left" vertical="center" wrapText="1" indent="1" shrinkToFit="1"/>
    </xf>
    <xf numFmtId="4" fontId="10" fillId="10" borderId="5" xfId="0" applyNumberFormat="1" applyFont="1" applyFill="1" applyBorder="1" applyAlignment="1">
      <alignment horizontal="center" vertical="center"/>
    </xf>
    <xf numFmtId="0" fontId="9" fillId="9" borderId="5" xfId="0" applyFont="1" applyFill="1" applyBorder="1" applyAlignment="1">
      <alignment horizontal="left" vertical="center" wrapText="1" shrinkToFit="1"/>
    </xf>
    <xf numFmtId="4" fontId="9" fillId="0" borderId="5" xfId="0" applyNumberFormat="1" applyFont="1" applyFill="1" applyBorder="1" applyAlignment="1">
      <alignment horizontal="center" vertical="center" wrapText="1" shrinkToFit="1"/>
    </xf>
    <xf numFmtId="0" fontId="14" fillId="3" borderId="0" xfId="0" applyFont="1" applyFill="1" applyAlignment="1">
      <alignment vertical="center"/>
    </xf>
    <xf numFmtId="0" fontId="14" fillId="5" borderId="0" xfId="0" applyFont="1" applyFill="1" applyAlignment="1">
      <alignment vertical="center"/>
    </xf>
    <xf numFmtId="0" fontId="10" fillId="5" borderId="5" xfId="0" applyFont="1" applyFill="1" applyBorder="1" applyAlignment="1">
      <alignment horizontal="left" vertical="center" wrapText="1" shrinkToFit="1"/>
    </xf>
    <xf numFmtId="0" fontId="9" fillId="10" borderId="5" xfId="0" applyFont="1" applyFill="1" applyBorder="1" applyAlignment="1">
      <alignment horizontal="left" vertical="center" wrapText="1" shrinkToFit="1"/>
    </xf>
    <xf numFmtId="4" fontId="9" fillId="10" borderId="5" xfId="0" applyNumberFormat="1" applyFont="1" applyFill="1" applyBorder="1" applyAlignment="1">
      <alignment horizontal="center" vertical="center" wrapText="1" shrinkToFit="1"/>
    </xf>
    <xf numFmtId="4" fontId="9" fillId="9" borderId="5" xfId="0" applyNumberFormat="1" applyFont="1" applyFill="1" applyBorder="1" applyAlignment="1">
      <alignment horizontal="center" vertical="center" wrapText="1" shrinkToFit="1"/>
    </xf>
    <xf numFmtId="0" fontId="9" fillId="11" borderId="5" xfId="0" applyFont="1" applyFill="1" applyBorder="1" applyAlignment="1">
      <alignment horizontal="left" vertical="center" wrapText="1" shrinkToFit="1"/>
    </xf>
    <xf numFmtId="4" fontId="10" fillId="11" borderId="5" xfId="0" applyNumberFormat="1" applyFont="1" applyFill="1" applyBorder="1" applyAlignment="1">
      <alignment horizontal="center" vertical="center"/>
    </xf>
    <xf numFmtId="0" fontId="16" fillId="6" borderId="5" xfId="3" applyNumberFormat="1" applyFont="1" applyFill="1" applyBorder="1" applyAlignment="1" applyProtection="1">
      <alignment vertical="top" wrapText="1"/>
    </xf>
    <xf numFmtId="4" fontId="10" fillId="6" borderId="5" xfId="0" applyNumberFormat="1" applyFont="1" applyFill="1" applyBorder="1" applyAlignment="1">
      <alignment horizontal="center" vertical="center"/>
    </xf>
    <xf numFmtId="4" fontId="9" fillId="6" borderId="5" xfId="0" applyNumberFormat="1" applyFont="1" applyFill="1" applyBorder="1" applyAlignment="1">
      <alignment horizontal="center" vertical="center" wrapText="1" shrinkToFit="1"/>
    </xf>
    <xf numFmtId="0" fontId="17" fillId="5" borderId="5" xfId="0" applyFont="1" applyFill="1" applyBorder="1" applyAlignment="1">
      <alignment horizontal="left" vertical="center" wrapText="1" shrinkToFit="1"/>
    </xf>
    <xf numFmtId="0" fontId="17" fillId="0" borderId="5" xfId="0" applyFont="1" applyFill="1" applyBorder="1" applyAlignment="1">
      <alignment horizontal="left" vertical="center" wrapText="1" shrinkToFit="1"/>
    </xf>
    <xf numFmtId="4" fontId="9" fillId="0" borderId="5" xfId="0" applyNumberFormat="1" applyFont="1" applyBorder="1" applyAlignment="1">
      <alignment horizontal="center" vertical="center" wrapText="1" shrinkToFit="1"/>
    </xf>
    <xf numFmtId="49" fontId="9" fillId="5" borderId="5" xfId="0" applyNumberFormat="1" applyFont="1" applyFill="1" applyBorder="1" applyAlignment="1">
      <alignment horizontal="left" vertical="center" wrapText="1" shrinkToFit="1"/>
    </xf>
    <xf numFmtId="0" fontId="9" fillId="12" borderId="5" xfId="0" applyFont="1" applyFill="1" applyBorder="1" applyAlignment="1">
      <alignment horizontal="left" vertical="center" wrapText="1" shrinkToFit="1"/>
    </xf>
    <xf numFmtId="4" fontId="9" fillId="12" borderId="5" xfId="0" applyNumberFormat="1" applyFont="1" applyFill="1" applyBorder="1" applyAlignment="1">
      <alignment horizontal="center" vertical="center" wrapText="1" shrinkToFit="1"/>
    </xf>
    <xf numFmtId="164" fontId="13" fillId="3" borderId="5" xfId="0" applyNumberFormat="1" applyFont="1" applyFill="1" applyBorder="1" applyAlignment="1">
      <alignment vertical="center" wrapText="1" shrinkToFit="1"/>
    </xf>
    <xf numFmtId="164" fontId="7" fillId="3" borderId="5" xfId="0" applyNumberFormat="1" applyFont="1" applyFill="1" applyBorder="1" applyAlignment="1">
      <alignment vertical="center" wrapText="1" shrinkToFit="1"/>
    </xf>
    <xf numFmtId="4" fontId="9" fillId="3" borderId="5" xfId="0" applyNumberFormat="1" applyFont="1" applyFill="1" applyBorder="1" applyAlignment="1">
      <alignment horizontal="center" vertical="center" wrapText="1"/>
    </xf>
    <xf numFmtId="4" fontId="18" fillId="13" borderId="5" xfId="0" applyNumberFormat="1" applyFont="1" applyFill="1" applyBorder="1" applyAlignment="1">
      <alignment horizontal="center" vertical="center"/>
    </xf>
    <xf numFmtId="4" fontId="18" fillId="14" borderId="5" xfId="0" applyNumberFormat="1" applyFont="1" applyFill="1" applyBorder="1" applyAlignment="1">
      <alignment horizontal="center" vertical="center"/>
    </xf>
    <xf numFmtId="0" fontId="12" fillId="11" borderId="5" xfId="0" applyFont="1" applyFill="1" applyBorder="1" applyAlignment="1">
      <alignment horizontal="left" vertical="center" wrapText="1" indent="1" shrinkToFit="1"/>
    </xf>
    <xf numFmtId="4" fontId="18" fillId="15" borderId="5" xfId="0" applyNumberFormat="1" applyFont="1" applyFill="1" applyBorder="1" applyAlignment="1">
      <alignment horizontal="center" vertical="center"/>
    </xf>
    <xf numFmtId="0" fontId="12" fillId="16" borderId="5" xfId="0" applyFont="1" applyFill="1" applyBorder="1" applyAlignment="1">
      <alignment horizontal="left" vertical="center" wrapText="1" indent="1" shrinkToFit="1"/>
    </xf>
    <xf numFmtId="4" fontId="18" fillId="16" borderId="5" xfId="0" applyNumberFormat="1" applyFont="1" applyFill="1" applyBorder="1" applyAlignment="1">
      <alignment horizontal="center" vertical="center"/>
    </xf>
    <xf numFmtId="0" fontId="12" fillId="17" borderId="5" xfId="0" applyFont="1" applyFill="1" applyBorder="1" applyAlignment="1">
      <alignment horizontal="left" vertical="center" wrapText="1" indent="1" shrinkToFit="1"/>
    </xf>
    <xf numFmtId="4" fontId="18" fillId="17" borderId="5" xfId="0" applyNumberFormat="1" applyFont="1" applyFill="1" applyBorder="1" applyAlignment="1">
      <alignment horizontal="center" vertical="center"/>
    </xf>
    <xf numFmtId="4" fontId="10" fillId="17" borderId="5" xfId="0" applyNumberFormat="1" applyFont="1" applyFill="1" applyBorder="1" applyAlignment="1">
      <alignment horizontal="center" vertical="center"/>
    </xf>
    <xf numFmtId="164" fontId="12" fillId="18" borderId="5" xfId="0" applyNumberFormat="1" applyFont="1" applyFill="1" applyBorder="1" applyAlignment="1">
      <alignment vertical="center" wrapText="1" shrinkToFit="1"/>
    </xf>
    <xf numFmtId="4" fontId="10" fillId="18" borderId="5" xfId="0" applyNumberFormat="1" applyFont="1" applyFill="1" applyBorder="1" applyAlignment="1">
      <alignment horizontal="center" vertical="center"/>
    </xf>
    <xf numFmtId="164" fontId="9" fillId="3" borderId="5" xfId="0" applyNumberFormat="1" applyFont="1" applyFill="1" applyBorder="1" applyAlignment="1">
      <alignment vertical="center" wrapText="1" shrinkToFit="1"/>
    </xf>
    <xf numFmtId="49" fontId="9" fillId="3" borderId="5" xfId="0" applyNumberFormat="1" applyFont="1" applyFill="1" applyBorder="1" applyAlignment="1">
      <alignment horizontal="left" vertical="center" wrapText="1" shrinkToFit="1"/>
    </xf>
    <xf numFmtId="164" fontId="9" fillId="5" borderId="5" xfId="0" applyNumberFormat="1" applyFont="1" applyFill="1" applyBorder="1" applyAlignment="1">
      <alignment vertical="center" wrapText="1" shrinkToFit="1"/>
    </xf>
    <xf numFmtId="4" fontId="18" fillId="0" borderId="5" xfId="0" applyNumberFormat="1" applyFont="1" applyBorder="1" applyAlignment="1">
      <alignment horizontal="center" vertical="center"/>
    </xf>
    <xf numFmtId="0" fontId="19" fillId="9" borderId="5" xfId="0" applyFont="1" applyFill="1" applyBorder="1" applyAlignment="1">
      <alignment horizontal="left" vertical="center" wrapText="1" indent="1" shrinkToFit="1"/>
    </xf>
    <xf numFmtId="0" fontId="9" fillId="3" borderId="5" xfId="0" applyFont="1" applyFill="1" applyBorder="1" applyAlignment="1">
      <alignment horizontal="left" vertical="center" wrapText="1" shrinkToFit="1"/>
    </xf>
    <xf numFmtId="4" fontId="9" fillId="3" borderId="5" xfId="0" applyNumberFormat="1" applyFont="1" applyFill="1" applyBorder="1" applyAlignment="1">
      <alignment horizontal="center" vertical="center" wrapText="1" shrinkToFit="1"/>
    </xf>
    <xf numFmtId="0" fontId="9" fillId="6" borderId="5" xfId="0" applyFont="1" applyFill="1" applyBorder="1" applyAlignment="1">
      <alignment horizontal="left" vertical="center" wrapText="1" shrinkToFit="1"/>
    </xf>
    <xf numFmtId="0" fontId="12" fillId="11" borderId="5" xfId="0" applyFont="1" applyFill="1" applyBorder="1" applyAlignment="1">
      <alignment horizontal="left" vertical="center" wrapText="1" shrinkToFit="1"/>
    </xf>
    <xf numFmtId="4" fontId="9" fillId="11" borderId="5" xfId="0" applyNumberFormat="1" applyFont="1" applyFill="1" applyBorder="1" applyAlignment="1">
      <alignment horizontal="center" vertical="center" wrapText="1" shrinkToFit="1"/>
    </xf>
    <xf numFmtId="0" fontId="12" fillId="17" borderId="5" xfId="0" applyFont="1" applyFill="1" applyBorder="1" applyAlignment="1">
      <alignment horizontal="left" vertical="center" wrapText="1" shrinkToFit="1"/>
    </xf>
    <xf numFmtId="4" fontId="9" fillId="17" borderId="5" xfId="0" applyNumberFormat="1" applyFont="1" applyFill="1" applyBorder="1" applyAlignment="1">
      <alignment horizontal="center" vertical="center" wrapText="1" shrinkToFit="1"/>
    </xf>
    <xf numFmtId="4" fontId="10" fillId="16" borderId="5" xfId="0" applyNumberFormat="1" applyFont="1" applyFill="1" applyBorder="1" applyAlignment="1">
      <alignment horizontal="center" vertical="center"/>
    </xf>
    <xf numFmtId="4" fontId="18" fillId="19" borderId="5" xfId="0" applyNumberFormat="1" applyFont="1" applyFill="1" applyBorder="1" applyAlignment="1">
      <alignment horizontal="center" vertical="center"/>
    </xf>
    <xf numFmtId="4" fontId="9" fillId="16" borderId="5" xfId="0" applyNumberFormat="1" applyFont="1" applyFill="1" applyBorder="1" applyAlignment="1">
      <alignment horizontal="center" vertical="center" wrapText="1" shrinkToFit="1"/>
    </xf>
    <xf numFmtId="4" fontId="18" fillId="20" borderId="5" xfId="0" applyNumberFormat="1" applyFont="1" applyFill="1" applyBorder="1" applyAlignment="1">
      <alignment horizontal="center" vertical="center"/>
    </xf>
    <xf numFmtId="4" fontId="9" fillId="18" borderId="5" xfId="0" applyNumberFormat="1" applyFont="1" applyFill="1" applyBorder="1" applyAlignment="1">
      <alignment horizontal="center" vertical="center" wrapText="1" shrinkToFit="1"/>
    </xf>
    <xf numFmtId="0" fontId="19" fillId="5" borderId="5" xfId="0" applyFont="1" applyFill="1" applyBorder="1" applyAlignment="1">
      <alignment horizontal="left" vertical="center" wrapText="1" shrinkToFit="1"/>
    </xf>
    <xf numFmtId="0" fontId="9" fillId="17" borderId="5" xfId="0" applyFont="1" applyFill="1" applyBorder="1" applyAlignment="1">
      <alignment horizontal="left" vertical="center" wrapText="1" shrinkToFit="1"/>
    </xf>
    <xf numFmtId="0" fontId="20" fillId="5" borderId="5" xfId="0" applyFont="1" applyFill="1" applyBorder="1" applyAlignment="1">
      <alignment horizontal="left" vertical="center" wrapText="1" shrinkToFit="1"/>
    </xf>
    <xf numFmtId="0" fontId="7" fillId="4" borderId="5" xfId="0" applyFont="1" applyFill="1" applyBorder="1" applyAlignment="1">
      <alignment horizontal="left" vertical="center" wrapText="1"/>
    </xf>
    <xf numFmtId="4" fontId="21" fillId="4" borderId="5" xfId="0" applyNumberFormat="1" applyFont="1" applyFill="1" applyBorder="1" applyAlignment="1">
      <alignment horizontal="center" vertical="center"/>
    </xf>
    <xf numFmtId="0" fontId="7" fillId="5" borderId="2" xfId="0" applyFont="1" applyFill="1" applyBorder="1" applyAlignment="1">
      <alignment vertical="center" wrapText="1"/>
    </xf>
    <xf numFmtId="4" fontId="7" fillId="3" borderId="5" xfId="0" applyNumberFormat="1" applyFont="1" applyFill="1" applyBorder="1" applyAlignment="1">
      <alignment horizontal="center" vertical="center" wrapText="1"/>
    </xf>
    <xf numFmtId="49" fontId="9" fillId="5" borderId="5" xfId="0" applyNumberFormat="1" applyFont="1" applyFill="1" applyBorder="1" applyAlignment="1">
      <alignment horizontal="left" vertical="center" wrapText="1"/>
    </xf>
    <xf numFmtId="0" fontId="22" fillId="5" borderId="2" xfId="0" applyFont="1" applyFill="1" applyBorder="1" applyAlignment="1">
      <alignment vertical="center"/>
    </xf>
    <xf numFmtId="0" fontId="9" fillId="11" borderId="5" xfId="0" applyFont="1" applyFill="1" applyBorder="1" applyAlignment="1">
      <alignment horizontal="left" vertical="center" wrapText="1"/>
    </xf>
    <xf numFmtId="0" fontId="9" fillId="21" borderId="5" xfId="0" applyFont="1" applyFill="1" applyBorder="1" applyAlignment="1">
      <alignment horizontal="left" vertical="center" wrapText="1"/>
    </xf>
    <xf numFmtId="4" fontId="10" fillId="21" borderId="5" xfId="0" applyNumberFormat="1" applyFont="1" applyFill="1" applyBorder="1" applyAlignment="1">
      <alignment horizontal="center" vertical="center"/>
    </xf>
    <xf numFmtId="0" fontId="9" fillId="17" borderId="5" xfId="0" applyFont="1" applyFill="1" applyBorder="1" applyAlignment="1">
      <alignment horizontal="left" vertical="center" wrapText="1"/>
    </xf>
    <xf numFmtId="0" fontId="9" fillId="6" borderId="5" xfId="0" applyFont="1" applyFill="1" applyBorder="1" applyAlignment="1">
      <alignment horizontal="left" vertical="center" wrapText="1"/>
    </xf>
    <xf numFmtId="0" fontId="9" fillId="0" borderId="5" xfId="0" applyFont="1" applyFill="1" applyBorder="1" applyAlignment="1">
      <alignment horizontal="left" vertical="center" wrapText="1"/>
    </xf>
    <xf numFmtId="4" fontId="9" fillId="3" borderId="5" xfId="1" applyNumberFormat="1" applyFont="1" applyFill="1" applyBorder="1" applyAlignment="1">
      <alignment horizontal="center" vertical="center" wrapText="1"/>
    </xf>
    <xf numFmtId="0" fontId="12" fillId="0" borderId="5" xfId="0" applyFont="1" applyFill="1" applyBorder="1" applyAlignment="1">
      <alignment horizontal="left" vertical="center" wrapText="1" indent="3"/>
    </xf>
    <xf numFmtId="0" fontId="13" fillId="3" borderId="5" xfId="0" applyFont="1" applyFill="1" applyBorder="1" applyAlignment="1">
      <alignment horizontal="left" vertical="center" wrapText="1"/>
    </xf>
    <xf numFmtId="0" fontId="24" fillId="5" borderId="0" xfId="0" applyFont="1" applyFill="1" applyAlignment="1">
      <alignment vertical="center"/>
    </xf>
    <xf numFmtId="0" fontId="0" fillId="5" borderId="0" xfId="0" applyFill="1" applyAlignment="1">
      <alignment horizontal="center" vertical="center"/>
    </xf>
    <xf numFmtId="0" fontId="0" fillId="0" borderId="0" xfId="0" applyFill="1" applyAlignment="1">
      <alignment horizontal="right" vertical="center"/>
    </xf>
    <xf numFmtId="0" fontId="25" fillId="5" borderId="0" xfId="0" applyFont="1" applyFill="1" applyAlignment="1">
      <alignment horizontal="left" vertical="center"/>
    </xf>
    <xf numFmtId="0" fontId="24" fillId="5" borderId="0" xfId="0" applyFont="1" applyFill="1" applyAlignment="1">
      <alignment horizontal="center" vertical="center"/>
    </xf>
    <xf numFmtId="0" fontId="1" fillId="5" borderId="0" xfId="0" applyFont="1" applyFill="1" applyAlignment="1">
      <alignment vertical="center"/>
    </xf>
    <xf numFmtId="0" fontId="2" fillId="0" borderId="0" xfId="0" applyFont="1" applyFill="1" applyBorder="1" applyAlignment="1">
      <alignment vertical="center"/>
    </xf>
    <xf numFmtId="0" fontId="31" fillId="0" borderId="0" xfId="0" applyFont="1" applyFill="1" applyBorder="1" applyAlignment="1">
      <alignment vertical="center"/>
    </xf>
    <xf numFmtId="0" fontId="2" fillId="0" borderId="0" xfId="0" applyFont="1" applyFill="1" applyBorder="1" applyAlignment="1">
      <alignment vertical="center" wrapText="1"/>
    </xf>
    <xf numFmtId="0" fontId="4" fillId="0" borderId="0" xfId="0" applyFont="1" applyFill="1" applyBorder="1" applyAlignment="1">
      <alignment horizontal="center"/>
    </xf>
    <xf numFmtId="49" fontId="7" fillId="6" borderId="5" xfId="1" applyNumberFormat="1" applyFont="1" applyFill="1" applyBorder="1" applyAlignment="1">
      <alignment horizontal="center" vertical="center" wrapText="1"/>
    </xf>
    <xf numFmtId="49" fontId="7" fillId="5" borderId="5" xfId="1" applyNumberFormat="1" applyFont="1" applyFill="1" applyBorder="1" applyAlignment="1">
      <alignment horizontal="center" vertical="center" wrapText="1"/>
    </xf>
    <xf numFmtId="49" fontId="10" fillId="0" borderId="5" xfId="1" applyNumberFormat="1" applyFont="1" applyBorder="1" applyAlignment="1">
      <alignment horizontal="center" vertical="center"/>
    </xf>
    <xf numFmtId="49" fontId="10" fillId="9" borderId="5" xfId="1" applyNumberFormat="1" applyFont="1" applyFill="1" applyBorder="1" applyAlignment="1">
      <alignment horizontal="center" vertical="center"/>
    </xf>
    <xf numFmtId="49" fontId="10" fillId="3" borderId="5" xfId="1" applyNumberFormat="1" applyFont="1" applyFill="1" applyBorder="1" applyAlignment="1">
      <alignment horizontal="center" vertical="center"/>
    </xf>
    <xf numFmtId="49" fontId="9" fillId="5" borderId="5" xfId="1" applyNumberFormat="1" applyFont="1" applyFill="1" applyBorder="1" applyAlignment="1">
      <alignment horizontal="center" vertical="center" wrapText="1" shrinkToFit="1"/>
    </xf>
    <xf numFmtId="49" fontId="10" fillId="10" borderId="5" xfId="1" applyNumberFormat="1" applyFont="1" applyFill="1" applyBorder="1" applyAlignment="1">
      <alignment horizontal="center" vertical="center"/>
    </xf>
    <xf numFmtId="49" fontId="10" fillId="11" borderId="5" xfId="1" applyNumberFormat="1" applyFont="1" applyFill="1" applyBorder="1" applyAlignment="1">
      <alignment horizontal="center" vertical="center"/>
    </xf>
    <xf numFmtId="49" fontId="10" fillId="6" borderId="5" xfId="1" applyNumberFormat="1" applyFont="1" applyFill="1" applyBorder="1" applyAlignment="1">
      <alignment horizontal="center" vertical="center"/>
    </xf>
    <xf numFmtId="49" fontId="10" fillId="16" borderId="5" xfId="1" applyNumberFormat="1" applyFont="1" applyFill="1" applyBorder="1" applyAlignment="1">
      <alignment horizontal="center" vertical="center"/>
    </xf>
    <xf numFmtId="49" fontId="10" fillId="17" borderId="5" xfId="1" applyNumberFormat="1" applyFont="1" applyFill="1" applyBorder="1" applyAlignment="1">
      <alignment horizontal="center" vertical="center"/>
    </xf>
    <xf numFmtId="49" fontId="10" fillId="18" borderId="5" xfId="1" applyNumberFormat="1" applyFont="1" applyFill="1" applyBorder="1" applyAlignment="1">
      <alignment horizontal="center" vertical="center"/>
    </xf>
    <xf numFmtId="49" fontId="10" fillId="0" borderId="5" xfId="1" applyNumberFormat="1" applyFont="1" applyFill="1" applyBorder="1" applyAlignment="1">
      <alignment horizontal="center" vertical="center"/>
    </xf>
    <xf numFmtId="49" fontId="9" fillId="3" borderId="5" xfId="1" applyNumberFormat="1" applyFont="1" applyFill="1" applyBorder="1" applyAlignment="1">
      <alignment horizontal="center" vertical="center" wrapText="1" shrinkToFit="1"/>
    </xf>
    <xf numFmtId="49" fontId="9" fillId="6" borderId="5" xfId="1" applyNumberFormat="1" applyFont="1" applyFill="1" applyBorder="1" applyAlignment="1">
      <alignment horizontal="center" vertical="center" wrapText="1" shrinkToFit="1"/>
    </xf>
    <xf numFmtId="49" fontId="18" fillId="13" borderId="5" xfId="1" applyNumberFormat="1" applyFont="1" applyFill="1" applyBorder="1" applyAlignment="1">
      <alignment horizontal="center" vertical="center"/>
    </xf>
    <xf numFmtId="49" fontId="21" fillId="4" borderId="5" xfId="1" applyNumberFormat="1" applyFont="1" applyFill="1" applyBorder="1" applyAlignment="1">
      <alignment horizontal="center" vertical="center"/>
    </xf>
    <xf numFmtId="49" fontId="7" fillId="3" borderId="5" xfId="1" applyNumberFormat="1" applyFont="1" applyFill="1" applyBorder="1" applyAlignment="1">
      <alignment horizontal="center" vertical="center" wrapText="1"/>
    </xf>
    <xf numFmtId="49" fontId="9" fillId="3" borderId="5" xfId="1" applyNumberFormat="1" applyFont="1" applyFill="1" applyBorder="1" applyAlignment="1">
      <alignment horizontal="center" vertical="center" wrapText="1"/>
    </xf>
    <xf numFmtId="49" fontId="23" fillId="5" borderId="3" xfId="1" applyNumberFormat="1" applyFont="1" applyFill="1" applyBorder="1" applyAlignment="1">
      <alignment vertical="center"/>
    </xf>
    <xf numFmtId="49" fontId="10" fillId="21" borderId="5" xfId="1" applyNumberFormat="1" applyFont="1" applyFill="1" applyBorder="1" applyAlignment="1">
      <alignment horizontal="center" vertical="center"/>
    </xf>
    <xf numFmtId="0" fontId="33" fillId="4" borderId="5" xfId="0" applyFont="1" applyFill="1" applyBorder="1" applyAlignment="1">
      <alignment horizontal="center" vertical="center" wrapText="1"/>
    </xf>
    <xf numFmtId="0" fontId="32" fillId="4" borderId="5" xfId="0" applyFont="1" applyFill="1" applyBorder="1" applyAlignment="1">
      <alignment horizontal="center" vertical="center" wrapText="1"/>
    </xf>
    <xf numFmtId="4" fontId="7" fillId="3" borderId="4" xfId="0" applyNumberFormat="1" applyFont="1" applyFill="1" applyBorder="1" applyAlignment="1">
      <alignment vertical="center" wrapText="1"/>
    </xf>
    <xf numFmtId="4" fontId="7" fillId="3" borderId="4" xfId="1" applyNumberFormat="1" applyFont="1" applyFill="1" applyBorder="1" applyAlignment="1">
      <alignment vertical="center" wrapText="1"/>
    </xf>
    <xf numFmtId="4" fontId="7" fillId="3" borderId="3" xfId="0" applyNumberFormat="1" applyFont="1" applyFill="1" applyBorder="1" applyAlignment="1">
      <alignment vertical="center" wrapText="1"/>
    </xf>
    <xf numFmtId="4" fontId="10" fillId="3" borderId="0" xfId="0" applyNumberFormat="1" applyFont="1" applyFill="1" applyBorder="1" applyAlignment="1">
      <alignment horizontal="center" vertical="center"/>
    </xf>
    <xf numFmtId="4" fontId="10" fillId="6" borderId="5" xfId="1" applyNumberFormat="1" applyFont="1" applyFill="1" applyBorder="1" applyAlignment="1">
      <alignment horizontal="center" vertical="center"/>
    </xf>
    <xf numFmtId="4" fontId="10" fillId="9" borderId="5" xfId="1" applyNumberFormat="1" applyFont="1" applyFill="1" applyBorder="1" applyAlignment="1">
      <alignment horizontal="center" vertical="center"/>
    </xf>
    <xf numFmtId="4" fontId="9" fillId="5" borderId="5" xfId="1" applyNumberFormat="1" applyFont="1" applyFill="1" applyBorder="1" applyAlignment="1">
      <alignment horizontal="center" vertical="center" wrapText="1" shrinkToFit="1"/>
    </xf>
    <xf numFmtId="4" fontId="10" fillId="10" borderId="5" xfId="1" applyNumberFormat="1" applyFont="1" applyFill="1" applyBorder="1" applyAlignment="1">
      <alignment horizontal="center" vertical="center"/>
    </xf>
    <xf numFmtId="4" fontId="10" fillId="3" borderId="5" xfId="1" applyNumberFormat="1" applyFont="1" applyFill="1" applyBorder="1" applyAlignment="1">
      <alignment horizontal="center" vertical="center"/>
    </xf>
    <xf numFmtId="4" fontId="10" fillId="11" borderId="5" xfId="1" applyNumberFormat="1" applyFont="1" applyFill="1" applyBorder="1" applyAlignment="1">
      <alignment horizontal="center" vertical="center"/>
    </xf>
    <xf numFmtId="4" fontId="18" fillId="13" borderId="5" xfId="1" applyNumberFormat="1" applyFont="1" applyFill="1" applyBorder="1" applyAlignment="1">
      <alignment horizontal="center" vertical="center"/>
    </xf>
    <xf numFmtId="4" fontId="18" fillId="15" borderId="5" xfId="1" applyNumberFormat="1" applyFont="1" applyFill="1" applyBorder="1" applyAlignment="1">
      <alignment horizontal="center" vertical="center"/>
    </xf>
    <xf numFmtId="4" fontId="18" fillId="16" borderId="5" xfId="1" applyNumberFormat="1" applyFont="1" applyFill="1" applyBorder="1" applyAlignment="1">
      <alignment horizontal="center" vertical="center"/>
    </xf>
    <xf numFmtId="4" fontId="10" fillId="16" borderId="5" xfId="1" applyNumberFormat="1" applyFont="1" applyFill="1" applyBorder="1" applyAlignment="1">
      <alignment horizontal="center" vertical="center"/>
    </xf>
    <xf numFmtId="4" fontId="18" fillId="17" borderId="5" xfId="1" applyNumberFormat="1" applyFont="1" applyFill="1" applyBorder="1" applyAlignment="1">
      <alignment horizontal="center" vertical="center"/>
    </xf>
    <xf numFmtId="4" fontId="10" fillId="17" borderId="5" xfId="1" applyNumberFormat="1" applyFont="1" applyFill="1" applyBorder="1" applyAlignment="1">
      <alignment horizontal="center" vertical="center"/>
    </xf>
    <xf numFmtId="4" fontId="10" fillId="18" borderId="5" xfId="1" applyNumberFormat="1" applyFont="1" applyFill="1" applyBorder="1" applyAlignment="1">
      <alignment horizontal="center" vertical="center"/>
    </xf>
    <xf numFmtId="4" fontId="10" fillId="0" borderId="5" xfId="1" applyNumberFormat="1" applyFont="1" applyFill="1" applyBorder="1" applyAlignment="1">
      <alignment horizontal="center" vertical="center"/>
    </xf>
    <xf numFmtId="4" fontId="18" fillId="0" borderId="5" xfId="1" applyNumberFormat="1" applyFont="1" applyBorder="1" applyAlignment="1">
      <alignment horizontal="center" vertical="center"/>
    </xf>
    <xf numFmtId="4" fontId="9" fillId="6" borderId="5" xfId="1" applyNumberFormat="1" applyFont="1" applyFill="1" applyBorder="1" applyAlignment="1">
      <alignment horizontal="center" vertical="center" wrapText="1" shrinkToFit="1"/>
    </xf>
    <xf numFmtId="4" fontId="7" fillId="5" borderId="4" xfId="0" applyNumberFormat="1" applyFont="1" applyFill="1" applyBorder="1" applyAlignment="1">
      <alignment vertical="center" wrapText="1"/>
    </xf>
    <xf numFmtId="4" fontId="23" fillId="5" borderId="4" xfId="0" applyNumberFormat="1" applyFont="1" applyFill="1" applyBorder="1" applyAlignment="1">
      <alignment vertical="center"/>
    </xf>
    <xf numFmtId="4" fontId="23" fillId="5" borderId="4" xfId="1" applyNumberFormat="1" applyFont="1" applyFill="1" applyBorder="1" applyAlignment="1">
      <alignment vertical="center"/>
    </xf>
    <xf numFmtId="0" fontId="13" fillId="3" borderId="5" xfId="0" applyFont="1" applyFill="1" applyBorder="1" applyAlignment="1">
      <alignment horizontal="left" vertical="center" wrapText="1" shrinkToFit="1"/>
    </xf>
    <xf numFmtId="10" fontId="9" fillId="3" borderId="5" xfId="1" applyNumberFormat="1" applyFont="1" applyFill="1" applyBorder="1" applyAlignment="1">
      <alignment horizontal="center" vertical="center" wrapText="1"/>
    </xf>
    <xf numFmtId="0" fontId="9" fillId="3" borderId="5" xfId="0" applyFont="1" applyFill="1" applyBorder="1" applyAlignment="1">
      <alignment horizontal="left" vertical="center" wrapText="1"/>
    </xf>
    <xf numFmtId="0" fontId="13" fillId="0" borderId="5" xfId="0" applyFont="1" applyFill="1" applyBorder="1" applyAlignment="1">
      <alignment horizontal="left" vertical="center" wrapText="1" shrinkToFit="1"/>
    </xf>
    <xf numFmtId="0" fontId="9" fillId="0" borderId="5" xfId="0" applyFont="1" applyFill="1" applyBorder="1" applyAlignment="1">
      <alignment horizontal="left" vertical="center" wrapText="1" shrinkToFit="1"/>
    </xf>
    <xf numFmtId="4" fontId="13" fillId="0" borderId="5" xfId="0" applyNumberFormat="1" applyFont="1" applyBorder="1" applyAlignment="1">
      <alignment horizontal="center" vertical="center"/>
    </xf>
    <xf numFmtId="49" fontId="10" fillId="3" borderId="5" xfId="1" applyNumberFormat="1" applyFont="1" applyFill="1" applyBorder="1" applyAlignment="1">
      <alignment horizontal="center" vertical="center" wrapText="1"/>
    </xf>
    <xf numFmtId="49" fontId="10" fillId="0" borderId="5" xfId="1" applyNumberFormat="1" applyFont="1" applyBorder="1" applyAlignment="1">
      <alignment horizontal="center" vertical="center" wrapText="1"/>
    </xf>
    <xf numFmtId="0" fontId="0" fillId="0" borderId="5" xfId="0" applyBorder="1" applyAlignment="1">
      <alignment vertical="center" wrapText="1"/>
    </xf>
    <xf numFmtId="0" fontId="10" fillId="0" borderId="5" xfId="0" applyFont="1" applyBorder="1" applyAlignment="1">
      <alignment horizontal="left" vertical="center" wrapText="1"/>
    </xf>
    <xf numFmtId="0" fontId="16" fillId="0" borderId="5" xfId="0" applyFont="1" applyFill="1" applyBorder="1" applyAlignment="1">
      <alignment horizontal="justify" vertical="center" wrapText="1"/>
    </xf>
    <xf numFmtId="49" fontId="10" fillId="0" borderId="5" xfId="1" applyNumberFormat="1" applyFont="1" applyBorder="1" applyAlignment="1">
      <alignment horizontal="left" vertical="center" wrapText="1"/>
    </xf>
    <xf numFmtId="0" fontId="34" fillId="0" borderId="5" xfId="0" applyFont="1" applyBorder="1" applyAlignment="1">
      <alignment vertical="center" wrapText="1"/>
    </xf>
    <xf numFmtId="49" fontId="10" fillId="3" borderId="5" xfId="1" applyNumberFormat="1" applyFont="1" applyFill="1" applyBorder="1" applyAlignment="1">
      <alignment horizontal="left" vertical="center" wrapText="1"/>
    </xf>
    <xf numFmtId="0" fontId="0" fillId="9" borderId="0" xfId="0" applyFill="1" applyAlignment="1">
      <alignment vertical="center"/>
    </xf>
    <xf numFmtId="0" fontId="35" fillId="9" borderId="0" xfId="0" applyFont="1" applyFill="1" applyAlignment="1">
      <alignment wrapText="1"/>
    </xf>
    <xf numFmtId="49" fontId="9" fillId="5" borderId="5" xfId="1" applyNumberFormat="1" applyFont="1" applyFill="1" applyBorder="1" applyAlignment="1">
      <alignment horizontal="left" vertical="center" wrapText="1" shrinkToFit="1"/>
    </xf>
    <xf numFmtId="4" fontId="9" fillId="0" borderId="5" xfId="0" applyNumberFormat="1" applyFont="1" applyFill="1" applyBorder="1" applyAlignment="1" applyProtection="1">
      <alignment horizontal="center" vertical="center" wrapText="1"/>
      <protection locked="0"/>
    </xf>
    <xf numFmtId="4" fontId="9" fillId="0" borderId="5" xfId="0" applyNumberFormat="1" applyFont="1" applyFill="1" applyBorder="1" applyAlignment="1">
      <alignment horizontal="center" vertical="center" wrapText="1"/>
    </xf>
    <xf numFmtId="49" fontId="10" fillId="0" borderId="5" xfId="1" applyNumberFormat="1" applyFont="1" applyBorder="1" applyAlignment="1">
      <alignment vertical="center" wrapText="1"/>
    </xf>
    <xf numFmtId="49" fontId="7" fillId="0" borderId="5" xfId="1" applyNumberFormat="1" applyFont="1" applyFill="1" applyBorder="1" applyAlignment="1">
      <alignment horizontal="center" vertical="center" wrapText="1"/>
    </xf>
    <xf numFmtId="49" fontId="10" fillId="0" borderId="0" xfId="1" applyNumberFormat="1" applyFont="1" applyFill="1" applyBorder="1" applyAlignment="1">
      <alignment horizontal="center" vertical="center"/>
    </xf>
    <xf numFmtId="49" fontId="9" fillId="0" borderId="5" xfId="1" applyNumberFormat="1" applyFont="1" applyFill="1" applyBorder="1" applyAlignment="1">
      <alignment horizontal="center" vertical="center" wrapText="1" shrinkToFit="1"/>
    </xf>
    <xf numFmtId="49" fontId="10" fillId="0" borderId="5" xfId="1" applyNumberFormat="1" applyFont="1" applyBorder="1" applyAlignment="1">
      <alignment horizontal="left" vertical="center"/>
    </xf>
    <xf numFmtId="0" fontId="16" fillId="25" borderId="5" xfId="0" applyFont="1" applyFill="1" applyBorder="1" applyAlignment="1">
      <alignment horizontal="left" vertical="center" wrapText="1"/>
    </xf>
    <xf numFmtId="0" fontId="36" fillId="25" borderId="5" xfId="0" applyFont="1" applyFill="1" applyBorder="1" applyAlignment="1">
      <alignment horizontal="left" vertical="center" wrapText="1"/>
    </xf>
    <xf numFmtId="0" fontId="16" fillId="0" borderId="5" xfId="0" applyFont="1" applyFill="1" applyBorder="1" applyAlignment="1">
      <alignment horizontal="left" vertical="center" wrapText="1"/>
    </xf>
    <xf numFmtId="0" fontId="16" fillId="0" borderId="12" xfId="0" applyFont="1" applyFill="1" applyBorder="1" applyAlignment="1">
      <alignment horizontal="justify" vertical="center" wrapText="1"/>
    </xf>
    <xf numFmtId="4" fontId="9" fillId="9" borderId="5" xfId="0" applyNumberFormat="1" applyFont="1" applyFill="1" applyBorder="1" applyAlignment="1">
      <alignment horizontal="center" vertical="center" wrapText="1"/>
    </xf>
    <xf numFmtId="4" fontId="18" fillId="3" borderId="5" xfId="1" applyNumberFormat="1" applyFont="1" applyFill="1" applyBorder="1" applyAlignment="1">
      <alignment horizontal="center" vertical="center"/>
    </xf>
    <xf numFmtId="0" fontId="10" fillId="0" borderId="0" xfId="0" applyFont="1" applyAlignment="1">
      <alignment wrapText="1"/>
    </xf>
    <xf numFmtId="0" fontId="10" fillId="0" borderId="2" xfId="0" applyFont="1" applyBorder="1" applyAlignment="1">
      <alignment wrapText="1"/>
    </xf>
    <xf numFmtId="0" fontId="10" fillId="0" borderId="2" xfId="0" applyFont="1" applyBorder="1" applyAlignment="1">
      <alignment horizontal="left" vertical="center" wrapText="1"/>
    </xf>
    <xf numFmtId="0" fontId="10" fillId="0" borderId="5" xfId="0" applyFont="1" applyBorder="1" applyAlignment="1">
      <alignment vertical="center" wrapText="1"/>
    </xf>
    <xf numFmtId="0" fontId="16" fillId="0" borderId="5" xfId="0" applyFont="1" applyFill="1" applyBorder="1" applyAlignment="1">
      <alignment vertical="top" wrapText="1"/>
    </xf>
    <xf numFmtId="0" fontId="16" fillId="0" borderId="0" xfId="0" applyFont="1" applyFill="1" applyAlignment="1">
      <alignment vertical="top" wrapText="1"/>
    </xf>
    <xf numFmtId="49" fontId="13" fillId="0" borderId="5" xfId="1" applyNumberFormat="1" applyFont="1" applyBorder="1" applyAlignment="1">
      <alignment horizontal="left" vertical="center" wrapText="1"/>
    </xf>
    <xf numFmtId="49" fontId="13" fillId="3" borderId="5" xfId="1" applyNumberFormat="1" applyFont="1" applyFill="1" applyBorder="1" applyAlignment="1">
      <alignment horizontal="left" vertical="center" wrapText="1"/>
    </xf>
    <xf numFmtId="0" fontId="9" fillId="9" borderId="5" xfId="0" applyFont="1" applyFill="1" applyBorder="1" applyAlignment="1">
      <alignment horizontal="left" vertical="center" wrapText="1"/>
    </xf>
    <xf numFmtId="4" fontId="9" fillId="9" borderId="5" xfId="1" applyNumberFormat="1" applyFont="1" applyFill="1" applyBorder="1" applyAlignment="1">
      <alignment horizontal="center" vertical="center" wrapText="1"/>
    </xf>
    <xf numFmtId="49" fontId="9" fillId="9" borderId="5" xfId="1" applyNumberFormat="1" applyFont="1" applyFill="1" applyBorder="1" applyAlignment="1">
      <alignment horizontal="left" vertical="center" wrapText="1"/>
    </xf>
    <xf numFmtId="0" fontId="0" fillId="5" borderId="0" xfId="0" applyFill="1" applyAlignment="1">
      <alignment horizontal="center" vertical="center"/>
    </xf>
    <xf numFmtId="0" fontId="2" fillId="0" borderId="0" xfId="0" applyFont="1" applyFill="1" applyBorder="1" applyAlignment="1">
      <alignment horizontal="center" vertical="center" wrapText="1"/>
    </xf>
    <xf numFmtId="0" fontId="32" fillId="4" borderId="5" xfId="0" applyFont="1" applyFill="1" applyBorder="1" applyAlignment="1">
      <alignment horizontal="center" vertical="center" wrapText="1"/>
    </xf>
    <xf numFmtId="164" fontId="33" fillId="4" borderId="5" xfId="0" applyNumberFormat="1" applyFont="1" applyFill="1" applyBorder="1" applyAlignment="1">
      <alignment horizontal="center" vertical="center" wrapText="1"/>
    </xf>
    <xf numFmtId="0" fontId="33" fillId="4" borderId="5" xfId="0" applyFont="1" applyFill="1" applyBorder="1" applyAlignment="1">
      <alignment horizontal="center" vertical="center" wrapText="1"/>
    </xf>
    <xf numFmtId="4" fontId="33" fillId="4" borderId="5" xfId="0" applyNumberFormat="1" applyFont="1" applyFill="1" applyBorder="1" applyAlignment="1">
      <alignment horizontal="center" vertical="center" wrapText="1"/>
    </xf>
    <xf numFmtId="49" fontId="10" fillId="3" borderId="2" xfId="1" applyNumberFormat="1" applyFont="1" applyFill="1" applyBorder="1" applyAlignment="1">
      <alignment horizontal="left" vertical="center" wrapText="1"/>
    </xf>
  </cellXfs>
  <cellStyles count="83">
    <cellStyle name="br" xfId="4"/>
    <cellStyle name="col" xfId="5"/>
    <cellStyle name="st31" xfId="6"/>
    <cellStyle name="st32" xfId="7"/>
    <cellStyle name="st33" xfId="8"/>
    <cellStyle name="style0" xfId="9"/>
    <cellStyle name="td" xfId="10"/>
    <cellStyle name="tr" xfId="11"/>
    <cellStyle name="xl21" xfId="12"/>
    <cellStyle name="xl22" xfId="13"/>
    <cellStyle name="xl22 2" xfId="14"/>
    <cellStyle name="xl22 3" xfId="15"/>
    <cellStyle name="xl23" xfId="16"/>
    <cellStyle name="xl23 2" xfId="17"/>
    <cellStyle name="xl23 3" xfId="18"/>
    <cellStyle name="xl24" xfId="19"/>
    <cellStyle name="xl24 2" xfId="20"/>
    <cellStyle name="xl24 3" xfId="21"/>
    <cellStyle name="xl25" xfId="22"/>
    <cellStyle name="xl25 2" xfId="23"/>
    <cellStyle name="xl25 3" xfId="24"/>
    <cellStyle name="xl26" xfId="25"/>
    <cellStyle name="xl26 2" xfId="26"/>
    <cellStyle name="xl26 3" xfId="27"/>
    <cellStyle name="xl27" xfId="28"/>
    <cellStyle name="xl27 2" xfId="29"/>
    <cellStyle name="xl27 3" xfId="30"/>
    <cellStyle name="xl28" xfId="31"/>
    <cellStyle name="xl28 2" xfId="32"/>
    <cellStyle name="xl28 3" xfId="33"/>
    <cellStyle name="xl29" xfId="34"/>
    <cellStyle name="xl29 2" xfId="35"/>
    <cellStyle name="xl29 3" xfId="36"/>
    <cellStyle name="xl30" xfId="37"/>
    <cellStyle name="xl30 2" xfId="38"/>
    <cellStyle name="xl30 3" xfId="39"/>
    <cellStyle name="xl31" xfId="40"/>
    <cellStyle name="xl31 2" xfId="41"/>
    <cellStyle name="xl31 3" xfId="42"/>
    <cellStyle name="xl32" xfId="43"/>
    <cellStyle name="xl32 2" xfId="44"/>
    <cellStyle name="xl32 3" xfId="45"/>
    <cellStyle name="xl33" xfId="46"/>
    <cellStyle name="xl33 2" xfId="47"/>
    <cellStyle name="xl33 3" xfId="48"/>
    <cellStyle name="xl34" xfId="49"/>
    <cellStyle name="xl34 2" xfId="50"/>
    <cellStyle name="xl34 3" xfId="51"/>
    <cellStyle name="xl35" xfId="52"/>
    <cellStyle name="xl35 2" xfId="53"/>
    <cellStyle name="xl35 3" xfId="54"/>
    <cellStyle name="xl36" xfId="55"/>
    <cellStyle name="xl36 2" xfId="56"/>
    <cellStyle name="xl36 3" xfId="57"/>
    <cellStyle name="xl37" xfId="58"/>
    <cellStyle name="xl37 2" xfId="59"/>
    <cellStyle name="xl37 3" xfId="60"/>
    <cellStyle name="xl38" xfId="61"/>
    <cellStyle name="xl38 2" xfId="62"/>
    <cellStyle name="xl38 3" xfId="63"/>
    <cellStyle name="xl39" xfId="64"/>
    <cellStyle name="xl39 2" xfId="65"/>
    <cellStyle name="xl39 3" xfId="66"/>
    <cellStyle name="xl40" xfId="3"/>
    <cellStyle name="xl40 2" xfId="67"/>
    <cellStyle name="xl41" xfId="68"/>
    <cellStyle name="xl41 2" xfId="69"/>
    <cellStyle name="xl41 3" xfId="70"/>
    <cellStyle name="xl42" xfId="71"/>
    <cellStyle name="xl42 2" xfId="72"/>
    <cellStyle name="xl42 3" xfId="73"/>
    <cellStyle name="xl43" xfId="74"/>
    <cellStyle name="xl43 2" xfId="75"/>
    <cellStyle name="xl44" xfId="76"/>
    <cellStyle name="xl44 2" xfId="77"/>
    <cellStyle name="xl44 3" xfId="78"/>
    <cellStyle name="xl45" xfId="79"/>
    <cellStyle name="xl46" xfId="80"/>
    <cellStyle name="xl63" xfId="81"/>
    <cellStyle name="Обычный" xfId="0" builtinId="0"/>
    <cellStyle name="Обычный 2" xfId="82"/>
    <cellStyle name="Обычный_Лист1" xfId="2"/>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79998168889431442"/>
    <pageSetUpPr autoPageBreaks="0" fitToPage="1"/>
  </sheetPr>
  <dimension ref="A1:SG487"/>
  <sheetViews>
    <sheetView tabSelected="1" view="pageBreakPreview" zoomScale="78" zoomScaleNormal="85" zoomScaleSheetLayoutView="78" workbookViewId="0">
      <pane xSplit="1" ySplit="7" topLeftCell="D445" activePane="bottomRight" state="frozen"/>
      <selection pane="topRight" activeCell="B1" sqref="B1"/>
      <selection pane="bottomLeft" activeCell="A8" sqref="A8"/>
      <selection pane="bottomRight" activeCell="K307" sqref="K307"/>
    </sheetView>
  </sheetViews>
  <sheetFormatPr defaultColWidth="9.140625" defaultRowHeight="18.75" x14ac:dyDescent="0.25"/>
  <cols>
    <col min="1" max="1" width="34.42578125" style="105" customWidth="1"/>
    <col min="2" max="2" width="24.28515625" style="106" bestFit="1" customWidth="1"/>
    <col min="3" max="4" width="20.7109375" style="20" bestFit="1" customWidth="1"/>
    <col min="5" max="5" width="14.42578125" style="20" bestFit="1" customWidth="1"/>
    <col min="6" max="6" width="16" style="107" customWidth="1"/>
    <col min="7" max="7" width="15.140625" style="20" customWidth="1"/>
    <col min="8" max="8" width="14.85546875" style="20" customWidth="1"/>
    <col min="9" max="9" width="15.28515625" style="107" customWidth="1"/>
    <col min="10" max="10" width="15" style="108" bestFit="1" customWidth="1"/>
    <col min="11" max="11" width="14.28515625" style="109" customWidth="1"/>
    <col min="12" max="12" width="14.85546875" style="109" customWidth="1"/>
    <col min="13" max="13" width="15.42578125" style="109" customWidth="1"/>
    <col min="14" max="14" width="59.42578125" style="110" customWidth="1"/>
    <col min="15" max="15" width="0.140625" style="4" customWidth="1"/>
    <col min="16" max="501" width="9.140625" style="4"/>
    <col min="502" max="16384" width="9.140625" style="20"/>
  </cols>
  <sheetData>
    <row r="1" spans="1:14" s="4" customFormat="1" ht="60" customHeight="1" x14ac:dyDescent="0.25">
      <c r="A1" s="203" t="s">
        <v>248</v>
      </c>
      <c r="B1" s="203"/>
      <c r="C1" s="203"/>
      <c r="D1" s="203"/>
      <c r="E1" s="203"/>
      <c r="F1" s="203"/>
      <c r="G1" s="203"/>
      <c r="H1" s="203"/>
      <c r="I1" s="203"/>
      <c r="J1" s="203"/>
      <c r="K1" s="203"/>
      <c r="L1" s="203"/>
      <c r="M1" s="203"/>
      <c r="N1" s="203"/>
    </row>
    <row r="2" spans="1:14" s="4" customFormat="1" ht="20.25" hidden="1" x14ac:dyDescent="0.25">
      <c r="A2" s="111"/>
      <c r="B2" s="113"/>
      <c r="C2" s="113"/>
      <c r="D2" s="113"/>
      <c r="E2" s="113"/>
      <c r="F2" s="113"/>
      <c r="G2" s="113"/>
      <c r="H2" s="113"/>
      <c r="I2" s="113"/>
      <c r="J2" s="113"/>
      <c r="K2" s="114"/>
      <c r="L2" s="2"/>
      <c r="M2" s="2"/>
      <c r="N2" s="3"/>
    </row>
    <row r="3" spans="1:14" s="4" customFormat="1" ht="20.25" x14ac:dyDescent="0.25">
      <c r="A3" s="112" t="s">
        <v>190</v>
      </c>
      <c r="B3" s="1"/>
      <c r="C3" s="1"/>
      <c r="D3" s="1"/>
      <c r="E3" s="1"/>
      <c r="F3" s="1"/>
      <c r="G3" s="1"/>
      <c r="H3" s="1"/>
      <c r="I3" s="1"/>
      <c r="J3" s="1"/>
      <c r="K3" s="2"/>
      <c r="L3" s="2"/>
      <c r="M3" s="2"/>
      <c r="N3" s="3"/>
    </row>
    <row r="4" spans="1:14" s="22" customFormat="1" ht="17.45" customHeight="1" x14ac:dyDescent="0.25">
      <c r="A4" s="205" t="s">
        <v>0</v>
      </c>
      <c r="B4" s="136" t="s">
        <v>243</v>
      </c>
      <c r="C4" s="205" t="s">
        <v>251</v>
      </c>
      <c r="D4" s="205"/>
      <c r="E4" s="205"/>
      <c r="F4" s="205"/>
      <c r="G4" s="205"/>
      <c r="H4" s="205"/>
      <c r="I4" s="205"/>
      <c r="J4" s="205"/>
      <c r="K4" s="205"/>
      <c r="L4" s="205"/>
      <c r="M4" s="205"/>
      <c r="N4" s="206" t="s">
        <v>191</v>
      </c>
    </row>
    <row r="5" spans="1:14" s="22" customFormat="1" ht="17.45" customHeight="1" x14ac:dyDescent="0.25">
      <c r="A5" s="205"/>
      <c r="B5" s="207" t="s">
        <v>249</v>
      </c>
      <c r="C5" s="206" t="s">
        <v>250</v>
      </c>
      <c r="D5" s="206" t="s">
        <v>262</v>
      </c>
      <c r="E5" s="204" t="s">
        <v>279</v>
      </c>
      <c r="F5" s="205" t="s">
        <v>197</v>
      </c>
      <c r="G5" s="205"/>
      <c r="H5" s="205"/>
      <c r="I5" s="205"/>
      <c r="J5" s="205"/>
      <c r="K5" s="205"/>
      <c r="L5" s="205"/>
      <c r="M5" s="204" t="s">
        <v>196</v>
      </c>
      <c r="N5" s="206"/>
    </row>
    <row r="6" spans="1:14" s="22" customFormat="1" ht="103.5" customHeight="1" x14ac:dyDescent="0.25">
      <c r="A6" s="205"/>
      <c r="B6" s="207"/>
      <c r="C6" s="206"/>
      <c r="D6" s="206"/>
      <c r="E6" s="204"/>
      <c r="F6" s="137" t="s">
        <v>192</v>
      </c>
      <c r="G6" s="137" t="s">
        <v>193</v>
      </c>
      <c r="H6" s="137" t="s">
        <v>100</v>
      </c>
      <c r="I6" s="137" t="s">
        <v>194</v>
      </c>
      <c r="J6" s="137" t="s">
        <v>193</v>
      </c>
      <c r="K6" s="137" t="s">
        <v>100</v>
      </c>
      <c r="L6" s="137" t="s">
        <v>195</v>
      </c>
      <c r="M6" s="204"/>
      <c r="N6" s="206"/>
    </row>
    <row r="7" spans="1:14" s="4" customFormat="1" ht="15.75" x14ac:dyDescent="0.25">
      <c r="A7" s="5">
        <v>1</v>
      </c>
      <c r="B7" s="5">
        <f>A7+1</f>
        <v>2</v>
      </c>
      <c r="C7" s="5">
        <f t="shared" ref="C7:N7" si="0">B7+1</f>
        <v>3</v>
      </c>
      <c r="D7" s="5">
        <f t="shared" si="0"/>
        <v>4</v>
      </c>
      <c r="E7" s="5">
        <f t="shared" si="0"/>
        <v>5</v>
      </c>
      <c r="F7" s="5">
        <f t="shared" si="0"/>
        <v>6</v>
      </c>
      <c r="G7" s="5">
        <f t="shared" si="0"/>
        <v>7</v>
      </c>
      <c r="H7" s="5">
        <f t="shared" si="0"/>
        <v>8</v>
      </c>
      <c r="I7" s="5">
        <f t="shared" si="0"/>
        <v>9</v>
      </c>
      <c r="J7" s="5">
        <f t="shared" si="0"/>
        <v>10</v>
      </c>
      <c r="K7" s="5">
        <f t="shared" si="0"/>
        <v>11</v>
      </c>
      <c r="L7" s="5">
        <f t="shared" si="0"/>
        <v>12</v>
      </c>
      <c r="M7" s="5">
        <f t="shared" si="0"/>
        <v>13</v>
      </c>
      <c r="N7" s="5">
        <f t="shared" si="0"/>
        <v>14</v>
      </c>
    </row>
    <row r="8" spans="1:14" s="4" customFormat="1" ht="15" x14ac:dyDescent="0.25">
      <c r="A8" s="6" t="s">
        <v>1</v>
      </c>
      <c r="B8" s="7">
        <f t="shared" ref="B8:K8" si="1">B9+B34</f>
        <v>215827374.69</v>
      </c>
      <c r="C8" s="7">
        <f t="shared" si="1"/>
        <v>225000622.38999999</v>
      </c>
      <c r="D8" s="7">
        <f t="shared" ref="D8" si="2">D9+D34</f>
        <v>329917028.91999996</v>
      </c>
      <c r="E8" s="7">
        <f t="shared" si="1"/>
        <v>267441442.50999999</v>
      </c>
      <c r="F8" s="7">
        <f>G8+H8</f>
        <v>55906638</v>
      </c>
      <c r="G8" s="7">
        <f t="shared" si="1"/>
        <v>48455580</v>
      </c>
      <c r="H8" s="7">
        <f t="shared" si="1"/>
        <v>7451058</v>
      </c>
      <c r="I8" s="7">
        <f>J8+K8</f>
        <v>-38676398.019999996</v>
      </c>
      <c r="J8" s="7">
        <f t="shared" si="1"/>
        <v>-8196803.0199999996</v>
      </c>
      <c r="K8" s="7">
        <f t="shared" si="1"/>
        <v>-30479595</v>
      </c>
      <c r="L8" s="7">
        <f>I8+F8</f>
        <v>17230239.980000004</v>
      </c>
      <c r="M8" s="7">
        <f>D8+L8</f>
        <v>347147268.89999998</v>
      </c>
      <c r="N8" s="115"/>
    </row>
    <row r="9" spans="1:14" s="4" customFormat="1" ht="45" customHeight="1" x14ac:dyDescent="0.25">
      <c r="A9" s="8" t="s">
        <v>2</v>
      </c>
      <c r="B9" s="9">
        <f t="shared" ref="B9:K9" si="3">B10+B21</f>
        <v>47363480.959999993</v>
      </c>
      <c r="C9" s="9">
        <f t="shared" si="3"/>
        <v>75575000</v>
      </c>
      <c r="D9" s="9">
        <f t="shared" ref="D9" si="4">D10+D21</f>
        <v>75575000</v>
      </c>
      <c r="E9" s="9">
        <f>E10+E21</f>
        <v>44709255.939999998</v>
      </c>
      <c r="F9" s="9">
        <f t="shared" ref="F9:F45" si="5">G9+H9</f>
        <v>7450595</v>
      </c>
      <c r="G9" s="9">
        <f t="shared" si="3"/>
        <v>0</v>
      </c>
      <c r="H9" s="9">
        <f t="shared" si="3"/>
        <v>7450595</v>
      </c>
      <c r="I9" s="9">
        <f t="shared" ref="I9:I72" si="6">J9+K9</f>
        <v>-30479595</v>
      </c>
      <c r="J9" s="9">
        <f t="shared" si="3"/>
        <v>0</v>
      </c>
      <c r="K9" s="9">
        <f t="shared" si="3"/>
        <v>-30479595</v>
      </c>
      <c r="L9" s="9">
        <f t="shared" ref="L9:L72" si="7">I9+F9</f>
        <v>-23029000</v>
      </c>
      <c r="M9" s="9">
        <f t="shared" ref="M9:M45" si="8">D9+L9</f>
        <v>52546000</v>
      </c>
      <c r="N9" s="174"/>
    </row>
    <row r="10" spans="1:14" s="4" customFormat="1" ht="44.25" customHeight="1" x14ac:dyDescent="0.25">
      <c r="A10" s="8" t="s">
        <v>3</v>
      </c>
      <c r="B10" s="9">
        <f>SUM(B11:B20)-B12</f>
        <v>44669177.269999996</v>
      </c>
      <c r="C10" s="9">
        <f t="shared" ref="C10:K10" si="9">SUM(C11:C20)-C12</f>
        <v>44503000</v>
      </c>
      <c r="D10" s="9">
        <f t="shared" ref="D10" si="10">SUM(D11:D20)-D12</f>
        <v>44503000</v>
      </c>
      <c r="E10" s="9">
        <f t="shared" si="9"/>
        <v>42523926.07</v>
      </c>
      <c r="F10" s="9">
        <f t="shared" si="5"/>
        <v>7387255</v>
      </c>
      <c r="G10" s="9">
        <f t="shared" si="9"/>
        <v>0</v>
      </c>
      <c r="H10" s="9">
        <f>SUM(H11:H20)-H12</f>
        <v>7387255</v>
      </c>
      <c r="I10" s="9">
        <f t="shared" si="6"/>
        <v>-1713500</v>
      </c>
      <c r="J10" s="9">
        <f t="shared" si="9"/>
        <v>0</v>
      </c>
      <c r="K10" s="9">
        <f t="shared" si="9"/>
        <v>-1713500</v>
      </c>
      <c r="L10" s="9">
        <f t="shared" si="7"/>
        <v>5673755</v>
      </c>
      <c r="M10" s="9">
        <f t="shared" si="8"/>
        <v>50176755</v>
      </c>
      <c r="N10" s="174"/>
    </row>
    <row r="11" spans="1:14" s="175" customFormat="1" ht="78" customHeight="1" x14ac:dyDescent="0.25">
      <c r="A11" s="199" t="s">
        <v>4</v>
      </c>
      <c r="B11" s="189">
        <v>35535278.899999999</v>
      </c>
      <c r="C11" s="189">
        <v>34204000</v>
      </c>
      <c r="D11" s="189">
        <v>34204000</v>
      </c>
      <c r="E11" s="189">
        <v>33867499.25</v>
      </c>
      <c r="F11" s="189">
        <f>H11</f>
        <v>6604755</v>
      </c>
      <c r="G11" s="189">
        <v>0</v>
      </c>
      <c r="H11" s="200">
        <v>6604755</v>
      </c>
      <c r="I11" s="200">
        <f t="shared" si="6"/>
        <v>0</v>
      </c>
      <c r="J11" s="200">
        <v>0</v>
      </c>
      <c r="K11" s="200">
        <v>0</v>
      </c>
      <c r="L11" s="189">
        <f t="shared" si="7"/>
        <v>6604755</v>
      </c>
      <c r="M11" s="189">
        <f t="shared" si="8"/>
        <v>40808755</v>
      </c>
      <c r="N11" s="201" t="s">
        <v>309</v>
      </c>
    </row>
    <row r="12" spans="1:14" s="4" customFormat="1" ht="28.5" customHeight="1" x14ac:dyDescent="0.25">
      <c r="A12" s="12" t="s">
        <v>5</v>
      </c>
      <c r="B12" s="13">
        <v>31396400</v>
      </c>
      <c r="C12" s="13">
        <v>29931769</v>
      </c>
      <c r="D12" s="13">
        <v>29931769</v>
      </c>
      <c r="E12" s="179">
        <v>22950700</v>
      </c>
      <c r="F12" s="13">
        <f t="shared" si="5"/>
        <v>5806198</v>
      </c>
      <c r="G12" s="13">
        <v>0</v>
      </c>
      <c r="H12" s="14">
        <v>5806198</v>
      </c>
      <c r="I12" s="14">
        <v>0</v>
      </c>
      <c r="J12" s="14">
        <v>0</v>
      </c>
      <c r="K12" s="14">
        <v>0</v>
      </c>
      <c r="L12" s="13">
        <f t="shared" si="7"/>
        <v>5806198</v>
      </c>
      <c r="M12" s="13">
        <f t="shared" si="8"/>
        <v>35737967</v>
      </c>
      <c r="N12" s="133"/>
    </row>
    <row r="13" spans="1:14" s="4" customFormat="1" ht="29.25" customHeight="1" x14ac:dyDescent="0.25">
      <c r="A13" s="10" t="s">
        <v>6</v>
      </c>
      <c r="B13" s="15">
        <v>7255858.8200000003</v>
      </c>
      <c r="C13" s="15">
        <v>7096000</v>
      </c>
      <c r="D13" s="15">
        <v>7096000</v>
      </c>
      <c r="E13" s="15">
        <v>6969980.1200000001</v>
      </c>
      <c r="F13" s="15">
        <f t="shared" si="5"/>
        <v>474000</v>
      </c>
      <c r="G13" s="15">
        <v>0</v>
      </c>
      <c r="H13" s="16">
        <v>474000</v>
      </c>
      <c r="I13" s="16">
        <f t="shared" si="6"/>
        <v>0</v>
      </c>
      <c r="J13" s="16">
        <v>0</v>
      </c>
      <c r="K13" s="11">
        <v>0</v>
      </c>
      <c r="L13" s="17">
        <f t="shared" si="7"/>
        <v>474000</v>
      </c>
      <c r="M13" s="17">
        <f t="shared" si="8"/>
        <v>7570000</v>
      </c>
      <c r="N13" s="174" t="s">
        <v>310</v>
      </c>
    </row>
    <row r="14" spans="1:14" s="4" customFormat="1" ht="18.75" customHeight="1" x14ac:dyDescent="0.25">
      <c r="A14" s="10" t="s">
        <v>7</v>
      </c>
      <c r="B14" s="15">
        <v>-16417.22</v>
      </c>
      <c r="C14" s="15">
        <v>0</v>
      </c>
      <c r="D14" s="15">
        <v>0</v>
      </c>
      <c r="E14" s="15">
        <v>0</v>
      </c>
      <c r="F14" s="15">
        <f t="shared" si="5"/>
        <v>0</v>
      </c>
      <c r="G14" s="15">
        <v>0</v>
      </c>
      <c r="H14" s="16">
        <v>0</v>
      </c>
      <c r="I14" s="16">
        <f t="shared" si="6"/>
        <v>0</v>
      </c>
      <c r="J14" s="16">
        <v>0</v>
      </c>
      <c r="K14" s="16">
        <v>0</v>
      </c>
      <c r="L14" s="17">
        <f t="shared" si="7"/>
        <v>0</v>
      </c>
      <c r="M14" s="17">
        <f t="shared" si="8"/>
        <v>0</v>
      </c>
      <c r="N14" s="119"/>
    </row>
    <row r="15" spans="1:14" s="175" customFormat="1" ht="66.75" customHeight="1" x14ac:dyDescent="0.25">
      <c r="A15" s="101" t="s">
        <v>8</v>
      </c>
      <c r="B15" s="19">
        <v>1321672.8400000001</v>
      </c>
      <c r="C15" s="19">
        <v>1893000</v>
      </c>
      <c r="D15" s="19">
        <v>1893000</v>
      </c>
      <c r="E15" s="19">
        <v>690507</v>
      </c>
      <c r="F15" s="19">
        <f t="shared" si="5"/>
        <v>0</v>
      </c>
      <c r="G15" s="19">
        <v>0</v>
      </c>
      <c r="H15" s="155">
        <v>0</v>
      </c>
      <c r="I15" s="155">
        <v>-1202500</v>
      </c>
      <c r="J15" s="155">
        <v>0</v>
      </c>
      <c r="K15" s="155">
        <v>-1202500</v>
      </c>
      <c r="L15" s="178">
        <f t="shared" si="7"/>
        <v>-1202500</v>
      </c>
      <c r="M15" s="178">
        <f t="shared" si="8"/>
        <v>690500</v>
      </c>
      <c r="N15" s="174" t="s">
        <v>311</v>
      </c>
    </row>
    <row r="16" spans="1:14" s="4" customFormat="1" ht="38.25" x14ac:dyDescent="0.25">
      <c r="A16" s="10" t="s">
        <v>9</v>
      </c>
      <c r="B16" s="15">
        <v>243536.96</v>
      </c>
      <c r="C16" s="15">
        <v>950000</v>
      </c>
      <c r="D16" s="15">
        <v>950000</v>
      </c>
      <c r="E16" s="15">
        <v>439049.17</v>
      </c>
      <c r="F16" s="15">
        <f t="shared" si="5"/>
        <v>0</v>
      </c>
      <c r="G16" s="15">
        <v>0</v>
      </c>
      <c r="H16" s="16"/>
      <c r="I16" s="16">
        <v>-511000</v>
      </c>
      <c r="J16" s="16">
        <v>0</v>
      </c>
      <c r="K16" s="16">
        <v>-511000</v>
      </c>
      <c r="L16" s="17">
        <f t="shared" si="7"/>
        <v>-511000</v>
      </c>
      <c r="M16" s="17">
        <f t="shared" si="8"/>
        <v>439000</v>
      </c>
      <c r="N16" s="172" t="s">
        <v>315</v>
      </c>
    </row>
    <row r="17" spans="1:14" s="4" customFormat="1" ht="15" x14ac:dyDescent="0.25">
      <c r="A17" s="10" t="s">
        <v>10</v>
      </c>
      <c r="B17" s="15">
        <v>0</v>
      </c>
      <c r="C17" s="15">
        <v>0</v>
      </c>
      <c r="D17" s="15">
        <v>0</v>
      </c>
      <c r="E17" s="15">
        <v>0</v>
      </c>
      <c r="F17" s="15">
        <f t="shared" si="5"/>
        <v>0</v>
      </c>
      <c r="G17" s="15">
        <v>0</v>
      </c>
      <c r="H17" s="16">
        <v>0</v>
      </c>
      <c r="I17" s="16">
        <f t="shared" si="6"/>
        <v>0</v>
      </c>
      <c r="J17" s="16">
        <v>0</v>
      </c>
      <c r="K17" s="16">
        <v>0</v>
      </c>
      <c r="L17" s="17">
        <f t="shared" si="7"/>
        <v>0</v>
      </c>
      <c r="M17" s="17">
        <f t="shared" si="8"/>
        <v>0</v>
      </c>
      <c r="N17" s="117"/>
    </row>
    <row r="18" spans="1:14" s="4" customFormat="1" ht="15" x14ac:dyDescent="0.25">
      <c r="A18" s="10" t="s">
        <v>11</v>
      </c>
      <c r="B18" s="15">
        <v>0</v>
      </c>
      <c r="C18" s="15">
        <v>0</v>
      </c>
      <c r="D18" s="15">
        <v>0</v>
      </c>
      <c r="E18" s="15">
        <v>0</v>
      </c>
      <c r="F18" s="15">
        <f t="shared" si="5"/>
        <v>0</v>
      </c>
      <c r="G18" s="15">
        <v>0</v>
      </c>
      <c r="H18" s="16">
        <v>0</v>
      </c>
      <c r="I18" s="16">
        <f t="shared" si="6"/>
        <v>0</v>
      </c>
      <c r="J18" s="16">
        <v>0</v>
      </c>
      <c r="K18" s="16">
        <v>0</v>
      </c>
      <c r="L18" s="17">
        <f t="shared" si="7"/>
        <v>0</v>
      </c>
      <c r="M18" s="17">
        <f t="shared" si="8"/>
        <v>0</v>
      </c>
      <c r="N18" s="117"/>
    </row>
    <row r="19" spans="1:14" s="4" customFormat="1" ht="76.5" x14ac:dyDescent="0.25">
      <c r="A19" s="10" t="s">
        <v>12</v>
      </c>
      <c r="B19" s="15">
        <v>329246.96999999997</v>
      </c>
      <c r="C19" s="15">
        <v>360000</v>
      </c>
      <c r="D19" s="15">
        <v>360000</v>
      </c>
      <c r="E19" s="15">
        <v>556890.53</v>
      </c>
      <c r="F19" s="15">
        <v>308500</v>
      </c>
      <c r="G19" s="15">
        <v>0</v>
      </c>
      <c r="H19" s="16">
        <v>308500</v>
      </c>
      <c r="I19" s="16">
        <f t="shared" si="6"/>
        <v>0</v>
      </c>
      <c r="J19" s="16">
        <v>0</v>
      </c>
      <c r="K19" s="16">
        <v>0</v>
      </c>
      <c r="L19" s="17">
        <f t="shared" si="7"/>
        <v>308500</v>
      </c>
      <c r="M19" s="17">
        <f t="shared" si="8"/>
        <v>668500</v>
      </c>
      <c r="N19" s="172" t="s">
        <v>314</v>
      </c>
    </row>
    <row r="20" spans="1:14" s="4" customFormat="1" ht="15" x14ac:dyDescent="0.25">
      <c r="A20" s="10" t="s">
        <v>13</v>
      </c>
      <c r="B20" s="15"/>
      <c r="C20" s="15"/>
      <c r="D20" s="15"/>
      <c r="E20" s="15"/>
      <c r="F20" s="15">
        <f t="shared" si="5"/>
        <v>0</v>
      </c>
      <c r="G20" s="15">
        <v>0</v>
      </c>
      <c r="H20" s="16">
        <v>0</v>
      </c>
      <c r="I20" s="16">
        <f t="shared" si="6"/>
        <v>0</v>
      </c>
      <c r="J20" s="16">
        <v>0</v>
      </c>
      <c r="K20" s="16">
        <v>0</v>
      </c>
      <c r="L20" s="17">
        <f t="shared" si="7"/>
        <v>0</v>
      </c>
      <c r="M20" s="17">
        <f t="shared" si="8"/>
        <v>0</v>
      </c>
      <c r="N20" s="117"/>
    </row>
    <row r="21" spans="1:14" s="4" customFormat="1" ht="15" x14ac:dyDescent="0.25">
      <c r="A21" s="8" t="s">
        <v>14</v>
      </c>
      <c r="B21" s="9">
        <f>SUM(B22:B33)</f>
        <v>2694303.6900000004</v>
      </c>
      <c r="C21" s="9">
        <f t="shared" ref="C21:K21" si="11">SUM(C22:C33)</f>
        <v>31072000</v>
      </c>
      <c r="D21" s="9">
        <f t="shared" ref="D21" si="12">SUM(D22:D33)</f>
        <v>31072000</v>
      </c>
      <c r="E21" s="9">
        <f t="shared" si="11"/>
        <v>2185329.87</v>
      </c>
      <c r="F21" s="9">
        <f t="shared" si="5"/>
        <v>63340</v>
      </c>
      <c r="G21" s="9">
        <f t="shared" si="11"/>
        <v>0</v>
      </c>
      <c r="H21" s="9">
        <f t="shared" si="11"/>
        <v>63340</v>
      </c>
      <c r="I21" s="9">
        <f t="shared" si="6"/>
        <v>-28766095</v>
      </c>
      <c r="J21" s="9">
        <f t="shared" si="11"/>
        <v>0</v>
      </c>
      <c r="K21" s="9">
        <f t="shared" si="11"/>
        <v>-28766095</v>
      </c>
      <c r="L21" s="9">
        <f t="shared" si="7"/>
        <v>-28702755</v>
      </c>
      <c r="M21" s="9">
        <f t="shared" si="8"/>
        <v>2369245</v>
      </c>
      <c r="N21" s="116"/>
    </row>
    <row r="22" spans="1:14" s="4" customFormat="1" ht="51" x14ac:dyDescent="0.25">
      <c r="A22" s="18" t="s">
        <v>15</v>
      </c>
      <c r="B22" s="15">
        <v>313341.96000000002</v>
      </c>
      <c r="C22" s="15">
        <v>337000</v>
      </c>
      <c r="D22" s="15">
        <v>337000</v>
      </c>
      <c r="E22" s="15">
        <v>245920.48</v>
      </c>
      <c r="F22" s="15">
        <f t="shared" si="5"/>
        <v>0</v>
      </c>
      <c r="G22" s="15">
        <v>0</v>
      </c>
      <c r="H22" s="16"/>
      <c r="I22" s="16">
        <v>-43090</v>
      </c>
      <c r="J22" s="15">
        <v>0</v>
      </c>
      <c r="K22" s="15">
        <v>-43090</v>
      </c>
      <c r="L22" s="15">
        <f t="shared" si="7"/>
        <v>-43090</v>
      </c>
      <c r="M22" s="15">
        <f t="shared" si="8"/>
        <v>293910</v>
      </c>
      <c r="N22" s="172" t="s">
        <v>312</v>
      </c>
    </row>
    <row r="23" spans="1:14" s="4" customFormat="1" ht="38.25" x14ac:dyDescent="0.25">
      <c r="A23" s="18" t="s">
        <v>16</v>
      </c>
      <c r="B23" s="15">
        <v>68123.42</v>
      </c>
      <c r="C23" s="15">
        <v>42000</v>
      </c>
      <c r="D23" s="15">
        <v>42000</v>
      </c>
      <c r="E23" s="15">
        <v>75477.600000000006</v>
      </c>
      <c r="F23" s="15">
        <v>55690</v>
      </c>
      <c r="G23" s="15">
        <v>0</v>
      </c>
      <c r="H23" s="16">
        <v>55690</v>
      </c>
      <c r="I23" s="16">
        <f t="shared" si="6"/>
        <v>0</v>
      </c>
      <c r="J23" s="15">
        <v>0</v>
      </c>
      <c r="K23" s="15">
        <v>0</v>
      </c>
      <c r="L23" s="15">
        <f t="shared" si="7"/>
        <v>55690</v>
      </c>
      <c r="M23" s="15">
        <f t="shared" si="8"/>
        <v>97690</v>
      </c>
      <c r="N23" s="172" t="s">
        <v>313</v>
      </c>
    </row>
    <row r="24" spans="1:14" s="4" customFormat="1" ht="45" x14ac:dyDescent="0.25">
      <c r="A24" s="18" t="s">
        <v>17</v>
      </c>
      <c r="B24" s="15">
        <v>0</v>
      </c>
      <c r="C24" s="15">
        <v>0</v>
      </c>
      <c r="D24" s="15">
        <v>0</v>
      </c>
      <c r="E24" s="15">
        <v>0</v>
      </c>
      <c r="F24" s="15">
        <f t="shared" si="5"/>
        <v>0</v>
      </c>
      <c r="G24" s="15">
        <v>0</v>
      </c>
      <c r="H24" s="16">
        <v>0</v>
      </c>
      <c r="I24" s="16">
        <f t="shared" si="6"/>
        <v>0</v>
      </c>
      <c r="J24" s="15">
        <v>0</v>
      </c>
      <c r="K24" s="15">
        <v>0</v>
      </c>
      <c r="L24" s="15">
        <f t="shared" si="7"/>
        <v>0</v>
      </c>
      <c r="M24" s="15">
        <f t="shared" si="8"/>
        <v>0</v>
      </c>
      <c r="N24" s="117"/>
    </row>
    <row r="25" spans="1:14" s="4" customFormat="1" ht="60" x14ac:dyDescent="0.25">
      <c r="A25" s="18" t="s">
        <v>18</v>
      </c>
      <c r="B25" s="15">
        <v>0</v>
      </c>
      <c r="C25" s="15">
        <v>0</v>
      </c>
      <c r="D25" s="15">
        <v>0</v>
      </c>
      <c r="E25" s="15">
        <v>0</v>
      </c>
      <c r="F25" s="15">
        <f t="shared" si="5"/>
        <v>0</v>
      </c>
      <c r="G25" s="15">
        <v>0</v>
      </c>
      <c r="H25" s="16">
        <v>0</v>
      </c>
      <c r="I25" s="16">
        <f t="shared" si="6"/>
        <v>0</v>
      </c>
      <c r="J25" s="15">
        <v>0</v>
      </c>
      <c r="K25" s="15">
        <v>0</v>
      </c>
      <c r="L25" s="15">
        <f t="shared" si="7"/>
        <v>0</v>
      </c>
      <c r="M25" s="15">
        <f t="shared" si="8"/>
        <v>0</v>
      </c>
      <c r="N25" s="117"/>
    </row>
    <row r="26" spans="1:14" s="4" customFormat="1" ht="38.25" x14ac:dyDescent="0.25">
      <c r="A26" s="18" t="s">
        <v>19</v>
      </c>
      <c r="B26" s="15">
        <v>5082.75</v>
      </c>
      <c r="C26" s="15">
        <v>5000</v>
      </c>
      <c r="D26" s="15">
        <v>5000</v>
      </c>
      <c r="E26" s="15">
        <v>3146.69</v>
      </c>
      <c r="F26" s="15">
        <f t="shared" si="5"/>
        <v>0</v>
      </c>
      <c r="G26" s="15">
        <v>0</v>
      </c>
      <c r="H26" s="16"/>
      <c r="I26" s="16">
        <v>0</v>
      </c>
      <c r="J26" s="15">
        <v>0</v>
      </c>
      <c r="K26" s="15"/>
      <c r="L26" s="15">
        <v>0</v>
      </c>
      <c r="M26" s="15">
        <f t="shared" si="8"/>
        <v>5000</v>
      </c>
      <c r="N26" s="172" t="s">
        <v>316</v>
      </c>
    </row>
    <row r="27" spans="1:14" s="4" customFormat="1" ht="30" x14ac:dyDescent="0.25">
      <c r="A27" s="18" t="s">
        <v>20</v>
      </c>
      <c r="B27" s="15">
        <v>499885.57</v>
      </c>
      <c r="C27" s="15">
        <v>478000</v>
      </c>
      <c r="D27" s="15">
        <v>478000</v>
      </c>
      <c r="E27" s="15">
        <v>376430</v>
      </c>
      <c r="F27" s="15">
        <v>7650</v>
      </c>
      <c r="G27" s="15">
        <v>0</v>
      </c>
      <c r="H27" s="16">
        <v>7650</v>
      </c>
      <c r="I27" s="16">
        <f t="shared" si="6"/>
        <v>0</v>
      </c>
      <c r="J27" s="15">
        <v>0</v>
      </c>
      <c r="K27" s="15">
        <v>0</v>
      </c>
      <c r="L27" s="15">
        <f t="shared" si="7"/>
        <v>7650</v>
      </c>
      <c r="M27" s="15">
        <f t="shared" si="8"/>
        <v>485650</v>
      </c>
      <c r="N27" s="117"/>
    </row>
    <row r="28" spans="1:14" s="4" customFormat="1" ht="15" x14ac:dyDescent="0.25">
      <c r="A28" s="18" t="s">
        <v>21</v>
      </c>
      <c r="B28" s="15">
        <v>0</v>
      </c>
      <c r="C28" s="15">
        <v>0</v>
      </c>
      <c r="D28" s="15">
        <v>0</v>
      </c>
      <c r="E28" s="15">
        <v>0</v>
      </c>
      <c r="F28" s="15">
        <f t="shared" si="5"/>
        <v>0</v>
      </c>
      <c r="G28" s="15">
        <v>0</v>
      </c>
      <c r="H28" s="16">
        <v>0</v>
      </c>
      <c r="I28" s="16">
        <f t="shared" si="6"/>
        <v>0</v>
      </c>
      <c r="J28" s="15">
        <v>0</v>
      </c>
      <c r="K28" s="15">
        <v>0</v>
      </c>
      <c r="L28" s="15">
        <f t="shared" si="7"/>
        <v>0</v>
      </c>
      <c r="M28" s="15">
        <f t="shared" si="8"/>
        <v>0</v>
      </c>
      <c r="N28" s="117"/>
    </row>
    <row r="29" spans="1:14" s="4" customFormat="1" ht="45" x14ac:dyDescent="0.25">
      <c r="A29" s="18" t="s">
        <v>22</v>
      </c>
      <c r="B29" s="15">
        <v>0</v>
      </c>
      <c r="C29" s="15">
        <v>0</v>
      </c>
      <c r="D29" s="15">
        <v>0</v>
      </c>
      <c r="E29" s="15">
        <v>0</v>
      </c>
      <c r="F29" s="15">
        <f t="shared" si="5"/>
        <v>0</v>
      </c>
      <c r="G29" s="15">
        <v>0</v>
      </c>
      <c r="H29" s="16">
        <v>0</v>
      </c>
      <c r="I29" s="16">
        <f t="shared" si="6"/>
        <v>0</v>
      </c>
      <c r="J29" s="15">
        <v>0</v>
      </c>
      <c r="K29" s="15">
        <v>0</v>
      </c>
      <c r="L29" s="15">
        <f t="shared" si="7"/>
        <v>0</v>
      </c>
      <c r="M29" s="15">
        <f t="shared" si="8"/>
        <v>0</v>
      </c>
      <c r="N29" s="172"/>
    </row>
    <row r="30" spans="1:14" s="4" customFormat="1" ht="60" x14ac:dyDescent="0.25">
      <c r="A30" s="18" t="s">
        <v>23</v>
      </c>
      <c r="B30" s="15">
        <v>1680733.29</v>
      </c>
      <c r="C30" s="15">
        <v>30000000</v>
      </c>
      <c r="D30" s="15">
        <v>30000000</v>
      </c>
      <c r="E30" s="15">
        <v>1356905.56</v>
      </c>
      <c r="F30" s="15">
        <f t="shared" si="5"/>
        <v>0</v>
      </c>
      <c r="G30" s="15">
        <v>0</v>
      </c>
      <c r="H30" s="16"/>
      <c r="I30" s="16">
        <v>-28641680</v>
      </c>
      <c r="J30" s="15">
        <v>0</v>
      </c>
      <c r="K30" s="15">
        <v>-28641680</v>
      </c>
      <c r="L30" s="15">
        <f t="shared" si="7"/>
        <v>-28641680</v>
      </c>
      <c r="M30" s="15">
        <f t="shared" si="8"/>
        <v>1358320</v>
      </c>
      <c r="N30" s="180" t="s">
        <v>281</v>
      </c>
    </row>
    <row r="31" spans="1:14" s="4" customFormat="1" ht="30" x14ac:dyDescent="0.25">
      <c r="A31" s="18" t="s">
        <v>24</v>
      </c>
      <c r="B31" s="15">
        <v>0</v>
      </c>
      <c r="C31" s="15">
        <v>0</v>
      </c>
      <c r="D31" s="15">
        <v>0</v>
      </c>
      <c r="E31" s="15">
        <v>0</v>
      </c>
      <c r="F31" s="15">
        <f t="shared" si="5"/>
        <v>0</v>
      </c>
      <c r="G31" s="15">
        <v>0</v>
      </c>
      <c r="H31" s="16">
        <v>0</v>
      </c>
      <c r="I31" s="16">
        <f t="shared" si="6"/>
        <v>0</v>
      </c>
      <c r="J31" s="15">
        <v>0</v>
      </c>
      <c r="K31" s="15">
        <v>0</v>
      </c>
      <c r="L31" s="15">
        <f t="shared" si="7"/>
        <v>0</v>
      </c>
      <c r="M31" s="15">
        <f t="shared" si="8"/>
        <v>0</v>
      </c>
      <c r="N31" s="117"/>
    </row>
    <row r="32" spans="1:14" s="4" customFormat="1" ht="76.5" x14ac:dyDescent="0.25">
      <c r="A32" s="18" t="s">
        <v>25</v>
      </c>
      <c r="B32" s="15">
        <v>127136.7</v>
      </c>
      <c r="C32" s="15">
        <v>210000</v>
      </c>
      <c r="D32" s="15">
        <v>210000</v>
      </c>
      <c r="E32" s="15">
        <v>127449.54</v>
      </c>
      <c r="F32" s="15">
        <f t="shared" si="5"/>
        <v>0</v>
      </c>
      <c r="G32" s="15">
        <v>0</v>
      </c>
      <c r="H32" s="16"/>
      <c r="I32" s="16">
        <v>-81325</v>
      </c>
      <c r="J32" s="15">
        <v>0</v>
      </c>
      <c r="K32" s="15">
        <v>-81325</v>
      </c>
      <c r="L32" s="15">
        <f t="shared" si="7"/>
        <v>-81325</v>
      </c>
      <c r="M32" s="15">
        <f t="shared" si="8"/>
        <v>128675</v>
      </c>
      <c r="N32" s="172" t="s">
        <v>317</v>
      </c>
    </row>
    <row r="33" spans="1:501" s="4" customFormat="1" ht="15" x14ac:dyDescent="0.25">
      <c r="A33" s="18" t="s">
        <v>26</v>
      </c>
      <c r="B33" s="15">
        <v>0</v>
      </c>
      <c r="C33" s="15">
        <v>0</v>
      </c>
      <c r="D33" s="15">
        <v>0</v>
      </c>
      <c r="E33" s="15">
        <v>0</v>
      </c>
      <c r="F33" s="15">
        <f t="shared" si="5"/>
        <v>0</v>
      </c>
      <c r="G33" s="15">
        <v>0</v>
      </c>
      <c r="H33" s="16">
        <v>0</v>
      </c>
      <c r="I33" s="16">
        <f t="shared" si="6"/>
        <v>0</v>
      </c>
      <c r="J33" s="15">
        <v>0</v>
      </c>
      <c r="K33" s="15">
        <v>0</v>
      </c>
      <c r="L33" s="15">
        <f t="shared" si="7"/>
        <v>0</v>
      </c>
      <c r="M33" s="15">
        <f t="shared" si="8"/>
        <v>0</v>
      </c>
      <c r="N33" s="117"/>
    </row>
    <row r="34" spans="1:501" s="4" customFormat="1" ht="41.25" customHeight="1" x14ac:dyDescent="0.25">
      <c r="A34" s="8" t="s">
        <v>27</v>
      </c>
      <c r="B34" s="9">
        <f>B35+B44+B45+B46</f>
        <v>168463893.72999999</v>
      </c>
      <c r="C34" s="9">
        <f t="shared" ref="C34:K34" si="13">C35+C44+C45+C46</f>
        <v>149425622.38999999</v>
      </c>
      <c r="D34" s="9">
        <f t="shared" ref="D34" si="14">D35+D44+D45+D46</f>
        <v>254342028.91999999</v>
      </c>
      <c r="E34" s="9">
        <f t="shared" si="13"/>
        <v>222732186.56999999</v>
      </c>
      <c r="F34" s="9">
        <f t="shared" si="5"/>
        <v>48456043</v>
      </c>
      <c r="G34" s="9">
        <f>G36+G40+G41+G42</f>
        <v>48455580</v>
      </c>
      <c r="H34" s="9">
        <f t="shared" si="13"/>
        <v>463</v>
      </c>
      <c r="I34" s="9">
        <f t="shared" si="6"/>
        <v>-8196803.0199999996</v>
      </c>
      <c r="J34" s="9">
        <f t="shared" si="13"/>
        <v>-8196803.0199999996</v>
      </c>
      <c r="K34" s="9">
        <f t="shared" si="13"/>
        <v>0</v>
      </c>
      <c r="L34" s="9">
        <f t="shared" si="7"/>
        <v>40259239.980000004</v>
      </c>
      <c r="M34" s="9">
        <f t="shared" si="8"/>
        <v>294601268.89999998</v>
      </c>
      <c r="N34" s="172"/>
    </row>
    <row r="35" spans="1:501" ht="56.25" customHeight="1" x14ac:dyDescent="0.25">
      <c r="A35" s="10" t="s">
        <v>28</v>
      </c>
      <c r="B35" s="15">
        <f t="shared" ref="B35:K35" si="15">B36+B40+B41+B42</f>
        <v>168463893.72999999</v>
      </c>
      <c r="C35" s="15">
        <f t="shared" si="15"/>
        <v>149425622.38999999</v>
      </c>
      <c r="D35" s="15">
        <f t="shared" ref="D35" si="16">D36+D40+D41+D42</f>
        <v>254342028.91999999</v>
      </c>
      <c r="E35" s="15">
        <f>E36+E40+E41+E42</f>
        <v>222735534.75</v>
      </c>
      <c r="F35" s="15">
        <f t="shared" si="5"/>
        <v>6256043</v>
      </c>
      <c r="G35" s="15">
        <f>G40+G42+G41</f>
        <v>6255580</v>
      </c>
      <c r="H35" s="15">
        <f t="shared" si="15"/>
        <v>463</v>
      </c>
      <c r="I35" s="15">
        <f t="shared" si="6"/>
        <v>-8196803.0199999996</v>
      </c>
      <c r="J35" s="15">
        <f>J36+J40+J41+J42+J44</f>
        <v>-8196803.0199999996</v>
      </c>
      <c r="K35" s="15">
        <f t="shared" si="15"/>
        <v>0</v>
      </c>
      <c r="L35" s="15">
        <f t="shared" si="7"/>
        <v>-1940760.0199999996</v>
      </c>
      <c r="M35" s="15">
        <f t="shared" si="8"/>
        <v>252401268.89999998</v>
      </c>
      <c r="N35" s="172"/>
    </row>
    <row r="36" spans="1:501" ht="15" x14ac:dyDescent="0.25">
      <c r="A36" s="10" t="s">
        <v>29</v>
      </c>
      <c r="B36" s="15">
        <f>B37+B38+B39</f>
        <v>45828980</v>
      </c>
      <c r="C36" s="15">
        <f t="shared" ref="C36:K36" si="17">C37+C38+C39</f>
        <v>29875500</v>
      </c>
      <c r="D36" s="15">
        <f t="shared" ref="D36" si="18">D37+D38+D39</f>
        <v>36080500</v>
      </c>
      <c r="E36" s="15">
        <f t="shared" si="17"/>
        <v>36063500</v>
      </c>
      <c r="F36" s="15">
        <f t="shared" si="5"/>
        <v>42200000</v>
      </c>
      <c r="G36" s="15">
        <f t="shared" si="17"/>
        <v>42200000</v>
      </c>
      <c r="H36" s="15">
        <f t="shared" si="17"/>
        <v>0</v>
      </c>
      <c r="I36" s="15">
        <f t="shared" si="6"/>
        <v>0</v>
      </c>
      <c r="J36" s="15">
        <f t="shared" si="17"/>
        <v>0</v>
      </c>
      <c r="K36" s="15">
        <f t="shared" si="17"/>
        <v>0</v>
      </c>
      <c r="L36" s="15">
        <f t="shared" si="7"/>
        <v>42200000</v>
      </c>
      <c r="M36" s="15">
        <f t="shared" si="8"/>
        <v>78280500</v>
      </c>
      <c r="N36" s="172"/>
    </row>
    <row r="37" spans="1:501" ht="30" customHeight="1" x14ac:dyDescent="0.25">
      <c r="A37" s="21" t="s">
        <v>30</v>
      </c>
      <c r="B37" s="15">
        <v>21797000</v>
      </c>
      <c r="C37" s="15">
        <v>22358000</v>
      </c>
      <c r="D37" s="15">
        <v>22358000</v>
      </c>
      <c r="E37" s="15">
        <v>22358000</v>
      </c>
      <c r="F37" s="15">
        <f t="shared" si="5"/>
        <v>0</v>
      </c>
      <c r="G37" s="15"/>
      <c r="H37" s="16"/>
      <c r="I37" s="16">
        <f t="shared" si="6"/>
        <v>0</v>
      </c>
      <c r="J37" s="15"/>
      <c r="K37" s="15"/>
      <c r="L37" s="15">
        <f t="shared" si="7"/>
        <v>0</v>
      </c>
      <c r="M37" s="15">
        <f t="shared" si="8"/>
        <v>22358000</v>
      </c>
      <c r="N37" s="117"/>
    </row>
    <row r="38" spans="1:501" ht="44.25" customHeight="1" x14ac:dyDescent="0.25">
      <c r="A38" s="21" t="s">
        <v>31</v>
      </c>
      <c r="B38" s="15">
        <v>24031980</v>
      </c>
      <c r="C38" s="15">
        <v>7517500</v>
      </c>
      <c r="D38" s="15">
        <v>13722500</v>
      </c>
      <c r="E38" s="15">
        <v>13705500</v>
      </c>
      <c r="F38" s="33">
        <f t="shared" si="5"/>
        <v>42200000</v>
      </c>
      <c r="G38" s="33">
        <v>42200000</v>
      </c>
      <c r="H38" s="16"/>
      <c r="I38" s="16">
        <f t="shared" si="6"/>
        <v>0</v>
      </c>
      <c r="J38" s="15"/>
      <c r="K38" s="15"/>
      <c r="L38" s="15">
        <f t="shared" si="7"/>
        <v>42200000</v>
      </c>
      <c r="M38" s="15">
        <f t="shared" si="8"/>
        <v>55922500</v>
      </c>
      <c r="N38" s="172" t="s">
        <v>280</v>
      </c>
    </row>
    <row r="39" spans="1:501" ht="15" x14ac:dyDescent="0.25">
      <c r="A39" s="21" t="s">
        <v>32</v>
      </c>
      <c r="B39" s="15">
        <v>0</v>
      </c>
      <c r="C39" s="15">
        <v>0</v>
      </c>
      <c r="D39" s="15">
        <v>0</v>
      </c>
      <c r="E39" s="15">
        <v>0</v>
      </c>
      <c r="F39" s="15">
        <f t="shared" si="5"/>
        <v>0</v>
      </c>
      <c r="G39" s="15"/>
      <c r="H39" s="16"/>
      <c r="I39" s="16">
        <f t="shared" si="6"/>
        <v>0</v>
      </c>
      <c r="J39" s="15"/>
      <c r="K39" s="15"/>
      <c r="L39" s="15">
        <f t="shared" si="7"/>
        <v>0</v>
      </c>
      <c r="M39" s="15">
        <f t="shared" si="8"/>
        <v>0</v>
      </c>
      <c r="N39" s="117"/>
    </row>
    <row r="40" spans="1:501" ht="113.25" customHeight="1" x14ac:dyDescent="0.25">
      <c r="A40" s="10" t="s">
        <v>33</v>
      </c>
      <c r="B40" s="15">
        <v>12609730.48</v>
      </c>
      <c r="C40" s="15">
        <v>3419844.38</v>
      </c>
      <c r="D40" s="15">
        <v>95917752.909999996</v>
      </c>
      <c r="E40" s="15">
        <v>94947128.200000003</v>
      </c>
      <c r="F40" s="15">
        <f t="shared" si="5"/>
        <v>347603</v>
      </c>
      <c r="G40" s="15">
        <v>347603</v>
      </c>
      <c r="H40" s="16"/>
      <c r="I40" s="16">
        <f t="shared" si="6"/>
        <v>-445155.01999999996</v>
      </c>
      <c r="J40" s="28">
        <f>-106320.54-338834.48</f>
        <v>-445155.01999999996</v>
      </c>
      <c r="K40" s="15"/>
      <c r="L40" s="15">
        <f t="shared" si="7"/>
        <v>-97552.01999999996</v>
      </c>
      <c r="M40" s="15">
        <f t="shared" si="8"/>
        <v>95820200.890000001</v>
      </c>
      <c r="N40" s="172" t="s">
        <v>332</v>
      </c>
    </row>
    <row r="41" spans="1:501" ht="178.5" customHeight="1" x14ac:dyDescent="0.25">
      <c r="A41" s="10" t="s">
        <v>34</v>
      </c>
      <c r="B41" s="15">
        <v>103314345.22</v>
      </c>
      <c r="C41" s="15">
        <v>110364699.56</v>
      </c>
      <c r="D41" s="15">
        <v>112762116.56</v>
      </c>
      <c r="E41" s="15">
        <v>83519303.790000007</v>
      </c>
      <c r="F41" s="15">
        <f t="shared" si="5"/>
        <v>5907977</v>
      </c>
      <c r="G41" s="15">
        <v>5907977</v>
      </c>
      <c r="H41" s="16"/>
      <c r="I41" s="16">
        <f t="shared" si="6"/>
        <v>-7178248</v>
      </c>
      <c r="J41" s="15">
        <v>-7178248</v>
      </c>
      <c r="K41" s="15"/>
      <c r="L41" s="15">
        <f t="shared" si="7"/>
        <v>-1270271</v>
      </c>
      <c r="M41" s="15">
        <f t="shared" si="8"/>
        <v>111491845.56</v>
      </c>
      <c r="N41" s="172" t="s">
        <v>283</v>
      </c>
    </row>
    <row r="42" spans="1:501" s="4" customFormat="1" ht="80.25" customHeight="1" x14ac:dyDescent="0.25">
      <c r="A42" s="163" t="s">
        <v>35</v>
      </c>
      <c r="B42" s="33">
        <v>6710838.0300000003</v>
      </c>
      <c r="C42" s="33">
        <v>5765578.4500000002</v>
      </c>
      <c r="D42" s="33">
        <v>9581659.4499999993</v>
      </c>
      <c r="E42" s="33">
        <v>8205602.7599999998</v>
      </c>
      <c r="F42" s="33">
        <f t="shared" si="5"/>
        <v>463</v>
      </c>
      <c r="G42" s="33"/>
      <c r="H42" s="146">
        <v>463</v>
      </c>
      <c r="I42" s="146">
        <f t="shared" si="6"/>
        <v>-573400</v>
      </c>
      <c r="J42" s="28">
        <v>-573400</v>
      </c>
      <c r="K42" s="33"/>
      <c r="L42" s="33">
        <f t="shared" si="7"/>
        <v>-572937</v>
      </c>
      <c r="M42" s="33">
        <f t="shared" si="8"/>
        <v>9008722.4499999993</v>
      </c>
      <c r="N42" s="174" t="s">
        <v>333</v>
      </c>
    </row>
    <row r="43" spans="1:501" ht="48" customHeight="1" x14ac:dyDescent="0.25">
      <c r="A43" s="21" t="s">
        <v>36</v>
      </c>
      <c r="B43" s="15">
        <v>1319200</v>
      </c>
      <c r="C43" s="15">
        <v>1010200</v>
      </c>
      <c r="D43" s="15">
        <v>1010200</v>
      </c>
      <c r="E43" s="15">
        <v>1008400</v>
      </c>
      <c r="F43" s="15">
        <f t="shared" si="5"/>
        <v>0</v>
      </c>
      <c r="G43" s="15"/>
      <c r="H43" s="16"/>
      <c r="I43" s="16">
        <f t="shared" si="6"/>
        <v>0</v>
      </c>
      <c r="J43" s="15"/>
      <c r="K43" s="15"/>
      <c r="L43" s="15">
        <f t="shared" si="7"/>
        <v>0</v>
      </c>
      <c r="M43" s="15">
        <f t="shared" si="8"/>
        <v>1010200</v>
      </c>
      <c r="N43" s="172"/>
    </row>
    <row r="44" spans="1:501" ht="15" x14ac:dyDescent="0.25">
      <c r="A44" s="10" t="s">
        <v>37</v>
      </c>
      <c r="B44" s="15">
        <v>0</v>
      </c>
      <c r="C44" s="15">
        <v>0</v>
      </c>
      <c r="D44" s="15">
        <v>0</v>
      </c>
      <c r="E44" s="15">
        <v>0</v>
      </c>
      <c r="F44" s="15">
        <f t="shared" si="5"/>
        <v>0</v>
      </c>
      <c r="G44" s="15"/>
      <c r="H44" s="16"/>
      <c r="I44" s="16">
        <f t="shared" si="6"/>
        <v>0</v>
      </c>
      <c r="J44" s="15"/>
      <c r="K44" s="15"/>
      <c r="L44" s="15">
        <f t="shared" si="7"/>
        <v>0</v>
      </c>
      <c r="M44" s="15">
        <f t="shared" si="8"/>
        <v>0</v>
      </c>
      <c r="N44" s="117"/>
    </row>
    <row r="45" spans="1:501" ht="63" customHeight="1" x14ac:dyDescent="0.25">
      <c r="A45" s="10" t="s">
        <v>38</v>
      </c>
      <c r="B45" s="15">
        <v>0</v>
      </c>
      <c r="C45" s="15">
        <v>0</v>
      </c>
      <c r="D45" s="15">
        <v>0</v>
      </c>
      <c r="E45" s="15">
        <v>0</v>
      </c>
      <c r="F45" s="15">
        <f t="shared" si="5"/>
        <v>0</v>
      </c>
      <c r="G45" s="15"/>
      <c r="H45" s="16"/>
      <c r="I45" s="16">
        <f t="shared" si="6"/>
        <v>0</v>
      </c>
      <c r="J45" s="15"/>
      <c r="K45" s="15"/>
      <c r="L45" s="15">
        <f t="shared" si="7"/>
        <v>0</v>
      </c>
      <c r="M45" s="15">
        <f t="shared" si="8"/>
        <v>0</v>
      </c>
      <c r="N45" s="117"/>
    </row>
    <row r="46" spans="1:501" ht="19.5" customHeight="1" x14ac:dyDescent="0.25">
      <c r="A46" s="10" t="s">
        <v>39</v>
      </c>
      <c r="B46" s="15">
        <v>0</v>
      </c>
      <c r="C46" s="15">
        <v>0</v>
      </c>
      <c r="D46" s="15">
        <v>0</v>
      </c>
      <c r="E46" s="15">
        <v>-3348.18</v>
      </c>
      <c r="F46" s="15">
        <f>G46+H46</f>
        <v>0</v>
      </c>
      <c r="G46" s="15"/>
      <c r="H46" s="16"/>
      <c r="I46" s="16">
        <f t="shared" si="6"/>
        <v>0</v>
      </c>
      <c r="J46" s="15"/>
      <c r="K46" s="15"/>
      <c r="L46" s="15">
        <f t="shared" si="7"/>
        <v>0</v>
      </c>
      <c r="M46" s="15">
        <f>D46+L46</f>
        <v>0</v>
      </c>
      <c r="N46" s="117"/>
    </row>
    <row r="47" spans="1:501" ht="15" x14ac:dyDescent="0.25">
      <c r="A47" s="23" t="s">
        <v>40</v>
      </c>
      <c r="B47" s="24">
        <f t="shared" ref="B47:K47" si="19">B8</f>
        <v>215827374.69</v>
      </c>
      <c r="C47" s="24">
        <f t="shared" si="19"/>
        <v>225000622.38999999</v>
      </c>
      <c r="D47" s="24">
        <f t="shared" ref="D47" si="20">D8</f>
        <v>329917028.91999996</v>
      </c>
      <c r="E47" s="24">
        <f t="shared" si="19"/>
        <v>267441442.50999999</v>
      </c>
      <c r="F47" s="24">
        <f t="shared" ref="F47:F112" si="21">G47+H47</f>
        <v>55906638</v>
      </c>
      <c r="G47" s="24">
        <f t="shared" si="19"/>
        <v>48455580</v>
      </c>
      <c r="H47" s="24">
        <f t="shared" si="19"/>
        <v>7451058</v>
      </c>
      <c r="I47" s="24">
        <f t="shared" si="6"/>
        <v>-38676398.019999996</v>
      </c>
      <c r="J47" s="24">
        <f t="shared" si="19"/>
        <v>-8196803.0199999996</v>
      </c>
      <c r="K47" s="24">
        <f t="shared" si="19"/>
        <v>-30479595</v>
      </c>
      <c r="L47" s="24">
        <f t="shared" si="7"/>
        <v>17230239.980000004</v>
      </c>
      <c r="M47" s="24">
        <f t="shared" ref="M47:M112" si="22">D47+L47</f>
        <v>347147268.89999998</v>
      </c>
      <c r="N47" s="181"/>
    </row>
    <row r="48" spans="1:501" s="26" customFormat="1" ht="26.25" customHeight="1" x14ac:dyDescent="0.25">
      <c r="A48" s="25" t="s">
        <v>41</v>
      </c>
      <c r="B48" s="138"/>
      <c r="C48" s="138"/>
      <c r="D48" s="138"/>
      <c r="E48" s="138"/>
      <c r="F48" s="138"/>
      <c r="G48" s="138"/>
      <c r="H48" s="139"/>
      <c r="I48" s="139"/>
      <c r="J48" s="138"/>
      <c r="K48" s="140"/>
      <c r="L48" s="33"/>
      <c r="M48" s="141"/>
      <c r="N48" s="182"/>
      <c r="O48" s="22"/>
      <c r="P48" s="22"/>
      <c r="Q48" s="22"/>
      <c r="R48" s="22"/>
      <c r="S48" s="22"/>
      <c r="T48" s="22"/>
      <c r="U48" s="22"/>
      <c r="V48" s="22"/>
      <c r="W48" s="22"/>
      <c r="X48" s="22"/>
      <c r="Y48" s="22"/>
      <c r="Z48" s="22"/>
      <c r="AA48" s="22"/>
      <c r="AB48" s="22"/>
      <c r="AC48" s="22"/>
      <c r="AD48" s="22"/>
      <c r="AE48" s="22"/>
      <c r="AF48" s="22"/>
      <c r="AG48" s="22"/>
      <c r="AH48" s="22"/>
      <c r="AI48" s="22"/>
      <c r="AJ48" s="22"/>
      <c r="AK48" s="22"/>
      <c r="AL48" s="22"/>
      <c r="AM48" s="22"/>
      <c r="AN48" s="22"/>
      <c r="AO48" s="22"/>
      <c r="AP48" s="22"/>
      <c r="AQ48" s="22"/>
      <c r="AR48" s="22"/>
      <c r="AS48" s="22"/>
      <c r="AT48" s="22"/>
      <c r="AU48" s="22"/>
      <c r="AV48" s="22"/>
      <c r="AW48" s="22"/>
      <c r="AX48" s="22"/>
      <c r="AY48" s="22"/>
      <c r="AZ48" s="22"/>
      <c r="BA48" s="22"/>
      <c r="BB48" s="22"/>
      <c r="BC48" s="22"/>
      <c r="BD48" s="22"/>
      <c r="BE48" s="22"/>
      <c r="BF48" s="22"/>
      <c r="BG48" s="22"/>
      <c r="BH48" s="22"/>
      <c r="BI48" s="22"/>
      <c r="BJ48" s="22"/>
      <c r="BK48" s="22"/>
      <c r="BL48" s="22"/>
      <c r="BM48" s="22"/>
      <c r="BN48" s="22"/>
      <c r="BO48" s="22"/>
      <c r="BP48" s="22"/>
      <c r="BQ48" s="22"/>
      <c r="BR48" s="22"/>
      <c r="BS48" s="22"/>
      <c r="BT48" s="22"/>
      <c r="BU48" s="22"/>
      <c r="BV48" s="22"/>
      <c r="BW48" s="22"/>
      <c r="BX48" s="22"/>
      <c r="BY48" s="22"/>
      <c r="BZ48" s="22"/>
      <c r="CA48" s="22"/>
      <c r="CB48" s="22"/>
      <c r="CC48" s="22"/>
      <c r="CD48" s="22"/>
      <c r="CE48" s="22"/>
      <c r="CF48" s="22"/>
      <c r="CG48" s="22"/>
      <c r="CH48" s="22"/>
      <c r="CI48" s="22"/>
      <c r="CJ48" s="22"/>
      <c r="CK48" s="22"/>
      <c r="CL48" s="22"/>
      <c r="CM48" s="22"/>
      <c r="CN48" s="22"/>
      <c r="CO48" s="22"/>
      <c r="CP48" s="22"/>
      <c r="CQ48" s="22"/>
      <c r="CR48" s="22"/>
      <c r="CS48" s="22"/>
      <c r="CT48" s="22"/>
      <c r="CU48" s="22"/>
      <c r="CV48" s="22"/>
      <c r="CW48" s="22"/>
      <c r="CX48" s="22"/>
      <c r="CY48" s="22"/>
      <c r="CZ48" s="22"/>
      <c r="DA48" s="22"/>
      <c r="DB48" s="22"/>
      <c r="DC48" s="22"/>
      <c r="DD48" s="22"/>
      <c r="DE48" s="22"/>
      <c r="DF48" s="22"/>
      <c r="DG48" s="22"/>
      <c r="DH48" s="22"/>
      <c r="DI48" s="22"/>
      <c r="DJ48" s="22"/>
      <c r="DK48" s="22"/>
      <c r="DL48" s="22"/>
      <c r="DM48" s="22"/>
      <c r="DN48" s="22"/>
      <c r="DO48" s="22"/>
      <c r="DP48" s="22"/>
      <c r="DQ48" s="22"/>
      <c r="DR48" s="22"/>
      <c r="DS48" s="22"/>
      <c r="DT48" s="22"/>
      <c r="DU48" s="22"/>
      <c r="DV48" s="22"/>
      <c r="DW48" s="22"/>
      <c r="DX48" s="22"/>
      <c r="DY48" s="22"/>
      <c r="DZ48" s="22"/>
      <c r="EA48" s="22"/>
      <c r="EB48" s="22"/>
      <c r="EC48" s="22"/>
      <c r="ED48" s="22"/>
      <c r="EE48" s="22"/>
      <c r="EF48" s="22"/>
      <c r="EG48" s="22"/>
      <c r="EH48" s="22"/>
      <c r="EI48" s="22"/>
      <c r="EJ48" s="22"/>
      <c r="EK48" s="22"/>
      <c r="EL48" s="22"/>
      <c r="EM48" s="22"/>
      <c r="EN48" s="22"/>
      <c r="EO48" s="22"/>
      <c r="EP48" s="22"/>
      <c r="EQ48" s="22"/>
      <c r="ER48" s="22"/>
      <c r="ES48" s="22"/>
      <c r="ET48" s="22"/>
      <c r="EU48" s="22"/>
      <c r="EV48" s="22"/>
      <c r="EW48" s="22"/>
      <c r="EX48" s="22"/>
      <c r="EY48" s="22"/>
      <c r="EZ48" s="22"/>
      <c r="FA48" s="22"/>
      <c r="FB48" s="22"/>
      <c r="FC48" s="22"/>
      <c r="FD48" s="22"/>
      <c r="FE48" s="22"/>
      <c r="FF48" s="22"/>
      <c r="FG48" s="22"/>
      <c r="FH48" s="22"/>
      <c r="FI48" s="22"/>
      <c r="FJ48" s="22"/>
      <c r="FK48" s="22"/>
      <c r="FL48" s="22"/>
      <c r="FM48" s="22"/>
      <c r="FN48" s="22"/>
      <c r="FO48" s="22"/>
      <c r="FP48" s="22"/>
      <c r="FQ48" s="22"/>
      <c r="FR48" s="22"/>
      <c r="FS48" s="22"/>
      <c r="FT48" s="22"/>
      <c r="FU48" s="22"/>
      <c r="FV48" s="22"/>
      <c r="FW48" s="22"/>
      <c r="FX48" s="22"/>
      <c r="FY48" s="22"/>
      <c r="FZ48" s="22"/>
      <c r="GA48" s="22"/>
      <c r="GB48" s="22"/>
      <c r="GC48" s="22"/>
      <c r="GD48" s="22"/>
      <c r="GE48" s="22"/>
      <c r="GF48" s="22"/>
      <c r="GG48" s="22"/>
      <c r="GH48" s="22"/>
      <c r="GI48" s="22"/>
      <c r="GJ48" s="22"/>
      <c r="GK48" s="22"/>
      <c r="GL48" s="22"/>
      <c r="GM48" s="22"/>
      <c r="GN48" s="22"/>
      <c r="GO48" s="22"/>
      <c r="GP48" s="22"/>
      <c r="GQ48" s="22"/>
      <c r="GR48" s="22"/>
      <c r="GS48" s="22"/>
      <c r="GT48" s="22"/>
      <c r="GU48" s="22"/>
      <c r="GV48" s="22"/>
      <c r="GW48" s="22"/>
      <c r="GX48" s="22"/>
      <c r="GY48" s="22"/>
      <c r="GZ48" s="22"/>
      <c r="HA48" s="22"/>
      <c r="HB48" s="22"/>
      <c r="HC48" s="22"/>
      <c r="HD48" s="22"/>
      <c r="HE48" s="22"/>
      <c r="HF48" s="22"/>
      <c r="HG48" s="22"/>
      <c r="HH48" s="22"/>
      <c r="HI48" s="22"/>
      <c r="HJ48" s="22"/>
      <c r="HK48" s="22"/>
      <c r="HL48" s="22"/>
      <c r="HM48" s="22"/>
      <c r="HN48" s="22"/>
      <c r="HO48" s="22"/>
      <c r="HP48" s="22"/>
      <c r="HQ48" s="22"/>
      <c r="HR48" s="22"/>
      <c r="HS48" s="22"/>
      <c r="HT48" s="22"/>
      <c r="HU48" s="22"/>
      <c r="HV48" s="22"/>
      <c r="HW48" s="22"/>
      <c r="HX48" s="22"/>
      <c r="HY48" s="22"/>
      <c r="HZ48" s="22"/>
      <c r="IA48" s="22"/>
      <c r="IB48" s="22"/>
      <c r="IC48" s="22"/>
      <c r="ID48" s="22"/>
      <c r="IE48" s="22"/>
      <c r="IF48" s="22"/>
      <c r="IG48" s="22"/>
      <c r="IH48" s="22"/>
      <c r="II48" s="22"/>
      <c r="IJ48" s="22"/>
      <c r="IK48" s="22"/>
      <c r="IL48" s="22"/>
      <c r="IM48" s="22"/>
      <c r="IN48" s="22"/>
      <c r="IO48" s="22"/>
      <c r="IP48" s="22"/>
      <c r="IQ48" s="22"/>
      <c r="IR48" s="22"/>
      <c r="IS48" s="22"/>
      <c r="IT48" s="22"/>
      <c r="IU48" s="22"/>
      <c r="IV48" s="22"/>
      <c r="IW48" s="22"/>
      <c r="IX48" s="22"/>
      <c r="IY48" s="22"/>
      <c r="IZ48" s="22"/>
      <c r="JA48" s="22"/>
      <c r="JB48" s="22"/>
      <c r="JC48" s="22"/>
      <c r="JD48" s="22"/>
      <c r="JE48" s="22"/>
      <c r="JF48" s="22"/>
      <c r="JG48" s="22"/>
      <c r="JH48" s="22"/>
      <c r="JI48" s="22"/>
      <c r="JJ48" s="22"/>
      <c r="JK48" s="22"/>
      <c r="JL48" s="22"/>
      <c r="JM48" s="22"/>
      <c r="JN48" s="22"/>
      <c r="JO48" s="22"/>
      <c r="JP48" s="22"/>
      <c r="JQ48" s="22"/>
      <c r="JR48" s="22"/>
      <c r="JS48" s="22"/>
      <c r="JT48" s="22"/>
      <c r="JU48" s="22"/>
      <c r="JV48" s="22"/>
      <c r="JW48" s="22"/>
      <c r="JX48" s="22"/>
      <c r="JY48" s="22"/>
      <c r="JZ48" s="22"/>
      <c r="KA48" s="22"/>
      <c r="KB48" s="22"/>
      <c r="KC48" s="22"/>
      <c r="KD48" s="22"/>
      <c r="KE48" s="22"/>
      <c r="KF48" s="22"/>
      <c r="KG48" s="22"/>
      <c r="KH48" s="22"/>
      <c r="KI48" s="22"/>
      <c r="KJ48" s="22"/>
      <c r="KK48" s="22"/>
      <c r="KL48" s="22"/>
      <c r="KM48" s="22"/>
      <c r="KN48" s="22"/>
      <c r="KO48" s="22"/>
      <c r="KP48" s="22"/>
      <c r="KQ48" s="22"/>
      <c r="KR48" s="22"/>
      <c r="KS48" s="22"/>
      <c r="KT48" s="22"/>
      <c r="KU48" s="22"/>
      <c r="KV48" s="22"/>
      <c r="KW48" s="22"/>
      <c r="KX48" s="22"/>
      <c r="KY48" s="22"/>
      <c r="KZ48" s="22"/>
      <c r="LA48" s="22"/>
      <c r="LB48" s="22"/>
      <c r="LC48" s="22"/>
      <c r="LD48" s="22"/>
      <c r="LE48" s="22"/>
      <c r="LF48" s="22"/>
      <c r="LG48" s="22"/>
      <c r="LH48" s="22"/>
      <c r="LI48" s="22"/>
      <c r="LJ48" s="22"/>
      <c r="LK48" s="22"/>
      <c r="LL48" s="22"/>
      <c r="LM48" s="22"/>
      <c r="LN48" s="22"/>
      <c r="LO48" s="22"/>
      <c r="LP48" s="22"/>
      <c r="LQ48" s="22"/>
      <c r="LR48" s="22"/>
      <c r="LS48" s="22"/>
      <c r="LT48" s="22"/>
      <c r="LU48" s="22"/>
      <c r="LV48" s="22"/>
      <c r="LW48" s="22"/>
      <c r="LX48" s="22"/>
      <c r="LY48" s="22"/>
      <c r="LZ48" s="22"/>
      <c r="MA48" s="22"/>
      <c r="MB48" s="22"/>
      <c r="MC48" s="22"/>
      <c r="MD48" s="22"/>
      <c r="ME48" s="22"/>
      <c r="MF48" s="22"/>
      <c r="MG48" s="22"/>
      <c r="MH48" s="22"/>
      <c r="MI48" s="22"/>
      <c r="MJ48" s="22"/>
      <c r="MK48" s="22"/>
      <c r="ML48" s="22"/>
      <c r="MM48" s="22"/>
      <c r="MN48" s="22"/>
      <c r="MO48" s="22"/>
      <c r="MP48" s="22"/>
      <c r="MQ48" s="22"/>
      <c r="MR48" s="22"/>
      <c r="MS48" s="22"/>
      <c r="MT48" s="22"/>
      <c r="MU48" s="22"/>
      <c r="MV48" s="22"/>
      <c r="MW48" s="22"/>
      <c r="MX48" s="22"/>
      <c r="MY48" s="22"/>
      <c r="MZ48" s="22"/>
      <c r="NA48" s="22"/>
      <c r="NB48" s="22"/>
      <c r="NC48" s="22"/>
      <c r="ND48" s="22"/>
      <c r="NE48" s="22"/>
      <c r="NF48" s="22"/>
      <c r="NG48" s="22"/>
      <c r="NH48" s="22"/>
      <c r="NI48" s="22"/>
      <c r="NJ48" s="22"/>
      <c r="NK48" s="22"/>
      <c r="NL48" s="22"/>
      <c r="NM48" s="22"/>
      <c r="NN48" s="22"/>
      <c r="NO48" s="22"/>
      <c r="NP48" s="22"/>
      <c r="NQ48" s="22"/>
      <c r="NR48" s="22"/>
      <c r="NS48" s="22"/>
      <c r="NT48" s="22"/>
      <c r="NU48" s="22"/>
      <c r="NV48" s="22"/>
      <c r="NW48" s="22"/>
      <c r="NX48" s="22"/>
      <c r="NY48" s="22"/>
      <c r="NZ48" s="22"/>
      <c r="OA48" s="22"/>
      <c r="OB48" s="22"/>
      <c r="OC48" s="22"/>
      <c r="OD48" s="22"/>
      <c r="OE48" s="22"/>
      <c r="OF48" s="22"/>
      <c r="OG48" s="22"/>
      <c r="OH48" s="22"/>
      <c r="OI48" s="22"/>
      <c r="OJ48" s="22"/>
      <c r="OK48" s="22"/>
      <c r="OL48" s="22"/>
      <c r="OM48" s="22"/>
      <c r="ON48" s="22"/>
      <c r="OO48" s="22"/>
      <c r="OP48" s="22"/>
      <c r="OQ48" s="22"/>
      <c r="OR48" s="22"/>
      <c r="OS48" s="22"/>
      <c r="OT48" s="22"/>
      <c r="OU48" s="22"/>
      <c r="OV48" s="22"/>
      <c r="OW48" s="22"/>
      <c r="OX48" s="22"/>
      <c r="OY48" s="22"/>
      <c r="OZ48" s="22"/>
      <c r="PA48" s="22"/>
      <c r="PB48" s="22"/>
      <c r="PC48" s="22"/>
      <c r="PD48" s="22"/>
      <c r="PE48" s="22"/>
      <c r="PF48" s="22"/>
      <c r="PG48" s="22"/>
      <c r="PH48" s="22"/>
      <c r="PI48" s="22"/>
      <c r="PJ48" s="22"/>
      <c r="PK48" s="22"/>
      <c r="PL48" s="22"/>
      <c r="PM48" s="22"/>
      <c r="PN48" s="22"/>
      <c r="PO48" s="22"/>
      <c r="PP48" s="22"/>
      <c r="PQ48" s="22"/>
      <c r="PR48" s="22"/>
      <c r="PS48" s="22"/>
      <c r="PT48" s="22"/>
      <c r="PU48" s="22"/>
      <c r="PV48" s="22"/>
      <c r="PW48" s="22"/>
      <c r="PX48" s="22"/>
      <c r="PY48" s="22"/>
      <c r="PZ48" s="22"/>
      <c r="QA48" s="22"/>
      <c r="QB48" s="22"/>
      <c r="QC48" s="22"/>
      <c r="QD48" s="22"/>
      <c r="QE48" s="22"/>
      <c r="QF48" s="22"/>
      <c r="QG48" s="22"/>
      <c r="QH48" s="22"/>
      <c r="QI48" s="22"/>
      <c r="QJ48" s="22"/>
      <c r="QK48" s="22"/>
      <c r="QL48" s="22"/>
      <c r="QM48" s="22"/>
      <c r="QN48" s="22"/>
      <c r="QO48" s="22"/>
      <c r="QP48" s="22"/>
      <c r="QQ48" s="22"/>
      <c r="QR48" s="22"/>
      <c r="QS48" s="22"/>
      <c r="QT48" s="22"/>
      <c r="QU48" s="22"/>
      <c r="QV48" s="22"/>
      <c r="QW48" s="22"/>
      <c r="QX48" s="22"/>
      <c r="QY48" s="22"/>
      <c r="QZ48" s="22"/>
      <c r="RA48" s="22"/>
      <c r="RB48" s="22"/>
      <c r="RC48" s="22"/>
      <c r="RD48" s="22"/>
      <c r="RE48" s="22"/>
      <c r="RF48" s="22"/>
      <c r="RG48" s="22"/>
      <c r="RH48" s="22"/>
      <c r="RI48" s="22"/>
      <c r="RJ48" s="22"/>
      <c r="RK48" s="22"/>
      <c r="RL48" s="22"/>
      <c r="RM48" s="22"/>
      <c r="RN48" s="22"/>
      <c r="RO48" s="22"/>
      <c r="RP48" s="22"/>
      <c r="RQ48" s="22"/>
      <c r="RR48" s="22"/>
      <c r="RS48" s="22"/>
      <c r="RT48" s="22"/>
      <c r="RU48" s="22"/>
      <c r="RV48" s="22"/>
      <c r="RW48" s="22"/>
      <c r="RX48" s="22"/>
      <c r="RY48" s="22"/>
      <c r="RZ48" s="22"/>
      <c r="SA48" s="22"/>
      <c r="SB48" s="22"/>
      <c r="SC48" s="22"/>
      <c r="SD48" s="22"/>
      <c r="SE48" s="22"/>
      <c r="SF48" s="22"/>
      <c r="SG48" s="22"/>
    </row>
    <row r="49" spans="1:501" ht="24" customHeight="1" x14ac:dyDescent="0.25">
      <c r="A49" s="6" t="s">
        <v>42</v>
      </c>
      <c r="B49" s="7">
        <f>B50+B56+B60+B61+B67+B77+B92+B99+B110+B111+B113+B120+B167+B170+B179+B193+B200+B202+B203+B204+B205+B233+B281+B283+B285+B287+B289+B291+B292+B293+B295+B297+B325+B370+B371+B410+B416+B421+B422+B428+B431+B432+B434+B436+B447+B448+B450+B161</f>
        <v>216220470.10999998</v>
      </c>
      <c r="C49" s="7">
        <f>C50+C56+C60+C61+C67+C77+C92+C99+C113+C120+C161+C167+C170+C179+C193+C200+C205+C233+C287+C289+C293+C295+C297+C325+C371+C410+C416+C422+C428+C432+C434+C436+C448</f>
        <v>225000622.38999999</v>
      </c>
      <c r="D49" s="7">
        <f>D50+D56+D60+D61+D67+D77+D92+D99+D113+D120+D161+D167+D170+D179+D193+D200+D205+D233+D287+D289+D293+D295+D297+D325+D371+D410+D416+D422+D428+D432+D434+D436+D448+D450</f>
        <v>342103114.06999999</v>
      </c>
      <c r="E49" s="7">
        <f>E50+E56+E60+E61+E67+E77+E92+E99+E110+E111+E113+E120+E167+E170+E179+E193+E200+E202+E203+E204+E205+E233+E281+E283+E285+E287+E289+E291+E292+E293+E295+E297+E325+E370+E371+E410+E416+E421+E422+E428+E431+E432+E434+E436+E447+E448+E450+E161</f>
        <v>278605020.24000001</v>
      </c>
      <c r="F49" s="7">
        <f t="shared" si="21"/>
        <v>33501372.719999999</v>
      </c>
      <c r="G49" s="7">
        <f>G50+G56+G60+G61+G67+G77+G92+G99+G110+G111+G113+G120+G167+G170+G179+G193+G200+G202+G203+G204+G205+G233+G281+G283+G285+G287+G289+G291+G292+G293+G295+G297+G325+G370+G371+G410+G416+G421+G422+G428+G431+G432+G434+G436+G447+G448+G450+G109</f>
        <v>30730832</v>
      </c>
      <c r="H49" s="7">
        <f>H50+H56+H60+H61+H67+H77+H92+H99+H110+H111+H113+H120+H152+H167+H170+H179+H193+H200+H202+H203+H204+H205+H233+H281+H283+H285+H287+H289+H291+H292+H293+H295+H297+H325+H370+H371+H410+H416+H421+H422+H428+H431+H432+H434+H436+H447+H448+H450+H161</f>
        <v>2770540.7199999997</v>
      </c>
      <c r="I49" s="7">
        <f t="shared" si="6"/>
        <v>-16271132.74</v>
      </c>
      <c r="J49" s="7">
        <f>J50+J56+J60+J61+J67+J77+J92+J99+J110+J111+J113+J120+J152+J167+J170+J179+J193+J200+J202+J203+J204+J205+J233+J281+J283+J285+J287+J289+J291+J292+J293+J295+J297+J325+J370+J371+J410+J416+J421+J422+J428+J431+J432+J434+J436+J447+J448+J450</f>
        <v>-13972055.02</v>
      </c>
      <c r="K49" s="7">
        <f>K50+K56+K60+K61+K67+K77+K92+K99+K110+K111+K113+K120+K152+K167+K170+K179+K193+K200+K202+K203+K204+K205+K233+K281+K283+K285+K287+K289+K291+K292+K293+K295+K297+K325+K370+K371+K410+K416+K421+K422+K428+K431+K432+K434+K436+K447+K448+K450</f>
        <v>-2299077.7200000002</v>
      </c>
      <c r="L49" s="7">
        <f t="shared" si="7"/>
        <v>17230239.979999997</v>
      </c>
      <c r="M49" s="7">
        <f t="shared" si="22"/>
        <v>359333354.05000001</v>
      </c>
      <c r="N49" s="181"/>
    </row>
    <row r="50" spans="1:501" ht="33.75" customHeight="1" x14ac:dyDescent="0.25">
      <c r="A50" s="27" t="s">
        <v>43</v>
      </c>
      <c r="B50" s="28">
        <f t="shared" ref="B50:K50" si="23">SUM(B51:B54)</f>
        <v>1946065.24</v>
      </c>
      <c r="C50" s="28">
        <f t="shared" si="23"/>
        <v>1990152</v>
      </c>
      <c r="D50" s="28">
        <f t="shared" ref="D50" si="24">SUM(D51:D54)</f>
        <v>2788331</v>
      </c>
      <c r="E50" s="28">
        <f t="shared" si="23"/>
        <v>2441831.42</v>
      </c>
      <c r="F50" s="28">
        <f t="shared" si="21"/>
        <v>117620.84</v>
      </c>
      <c r="G50" s="28">
        <f t="shared" si="23"/>
        <v>0</v>
      </c>
      <c r="H50" s="28">
        <f t="shared" si="23"/>
        <v>117620.84</v>
      </c>
      <c r="I50" s="28">
        <f t="shared" si="6"/>
        <v>0</v>
      </c>
      <c r="J50" s="28">
        <f t="shared" si="23"/>
        <v>0</v>
      </c>
      <c r="K50" s="28">
        <f t="shared" si="23"/>
        <v>0</v>
      </c>
      <c r="L50" s="28">
        <f t="shared" si="7"/>
        <v>117620.84</v>
      </c>
      <c r="M50" s="28">
        <f t="shared" si="22"/>
        <v>2905951.84</v>
      </c>
      <c r="N50" s="127"/>
    </row>
    <row r="51" spans="1:501" ht="15" x14ac:dyDescent="0.25">
      <c r="A51" s="29" t="s">
        <v>44</v>
      </c>
      <c r="B51" s="15"/>
      <c r="C51" s="15"/>
      <c r="D51" s="15"/>
      <c r="E51" s="15"/>
      <c r="F51" s="15">
        <f t="shared" si="21"/>
        <v>0</v>
      </c>
      <c r="G51" s="15"/>
      <c r="H51" s="16"/>
      <c r="I51" s="16">
        <f t="shared" si="6"/>
        <v>0</v>
      </c>
      <c r="J51" s="15"/>
      <c r="K51" s="15"/>
      <c r="L51" s="15">
        <f t="shared" si="7"/>
        <v>0</v>
      </c>
      <c r="M51" s="15">
        <f t="shared" si="22"/>
        <v>0</v>
      </c>
      <c r="N51" s="117"/>
    </row>
    <row r="52" spans="1:501" ht="15" x14ac:dyDescent="0.25">
      <c r="A52" s="29" t="s">
        <v>45</v>
      </c>
      <c r="B52" s="15"/>
      <c r="C52" s="15"/>
      <c r="D52" s="15"/>
      <c r="E52" s="15"/>
      <c r="F52" s="15">
        <f t="shared" si="21"/>
        <v>0</v>
      </c>
      <c r="G52" s="15"/>
      <c r="H52" s="16"/>
      <c r="I52" s="16">
        <f t="shared" si="6"/>
        <v>0</v>
      </c>
      <c r="J52" s="15"/>
      <c r="K52" s="15"/>
      <c r="L52" s="15">
        <f t="shared" si="7"/>
        <v>0</v>
      </c>
      <c r="M52" s="15">
        <f t="shared" si="22"/>
        <v>0</v>
      </c>
      <c r="N52" s="117"/>
    </row>
    <row r="53" spans="1:501" ht="25.5" x14ac:dyDescent="0.25">
      <c r="A53" s="29" t="s">
        <v>46</v>
      </c>
      <c r="B53" s="15">
        <v>1946065.24</v>
      </c>
      <c r="C53" s="15">
        <v>1990152</v>
      </c>
      <c r="D53" s="15">
        <v>2788331</v>
      </c>
      <c r="E53" s="15">
        <v>2441831.42</v>
      </c>
      <c r="F53" s="15">
        <f t="shared" si="21"/>
        <v>117620.84</v>
      </c>
      <c r="G53" s="15"/>
      <c r="H53" s="16">
        <v>117620.84</v>
      </c>
      <c r="I53" s="16">
        <f t="shared" si="6"/>
        <v>0</v>
      </c>
      <c r="J53" s="15"/>
      <c r="K53" s="15"/>
      <c r="L53" s="15">
        <f t="shared" si="7"/>
        <v>117620.84</v>
      </c>
      <c r="M53" s="15">
        <f t="shared" si="22"/>
        <v>2905951.84</v>
      </c>
      <c r="N53" s="174" t="s">
        <v>289</v>
      </c>
    </row>
    <row r="54" spans="1:501" s="31" customFormat="1" ht="25.5" x14ac:dyDescent="0.25">
      <c r="A54" s="29" t="s">
        <v>47</v>
      </c>
      <c r="B54" s="15"/>
      <c r="C54" s="15"/>
      <c r="D54" s="15"/>
      <c r="E54" s="15"/>
      <c r="F54" s="15">
        <f t="shared" si="21"/>
        <v>0</v>
      </c>
      <c r="G54" s="15"/>
      <c r="H54" s="16"/>
      <c r="I54" s="16">
        <f t="shared" si="6"/>
        <v>0</v>
      </c>
      <c r="J54" s="15"/>
      <c r="K54" s="15"/>
      <c r="L54" s="15">
        <f t="shared" si="7"/>
        <v>0</v>
      </c>
      <c r="M54" s="15">
        <f t="shared" si="22"/>
        <v>0</v>
      </c>
      <c r="N54" s="119"/>
      <c r="O54" s="4"/>
      <c r="P54" s="4"/>
      <c r="Q54" s="4"/>
      <c r="R54" s="4"/>
      <c r="S54" s="4"/>
      <c r="T54" s="4"/>
      <c r="U54" s="4"/>
      <c r="V54" s="4"/>
      <c r="W54" s="4"/>
      <c r="X54" s="4"/>
      <c r="Y54" s="4"/>
      <c r="Z54" s="4"/>
      <c r="AA54" s="4"/>
      <c r="AB54" s="4"/>
      <c r="AC54" s="4"/>
      <c r="AD54" s="4"/>
      <c r="AE54" s="4"/>
      <c r="AF54" s="4"/>
      <c r="AG54" s="4"/>
      <c r="AH54" s="4"/>
      <c r="AI54" s="4"/>
      <c r="AJ54" s="4"/>
      <c r="AK54" s="4"/>
      <c r="AL54" s="4"/>
      <c r="AM54" s="4"/>
      <c r="AN54" s="4"/>
      <c r="AO54" s="4"/>
      <c r="AP54" s="4"/>
      <c r="AQ54" s="4"/>
      <c r="AR54" s="4"/>
      <c r="AS54" s="4"/>
      <c r="AT54" s="4"/>
      <c r="AU54" s="4"/>
      <c r="AV54" s="4"/>
      <c r="AW54" s="4"/>
      <c r="AX54" s="4"/>
      <c r="AY54" s="4"/>
      <c r="AZ54" s="4"/>
      <c r="BA54" s="4"/>
      <c r="BB54" s="4"/>
      <c r="BC54" s="4"/>
      <c r="BD54" s="4"/>
      <c r="BE54" s="4"/>
      <c r="BF54" s="4"/>
      <c r="BG54" s="4"/>
      <c r="BH54" s="4"/>
      <c r="BI54" s="4"/>
      <c r="BJ54" s="4"/>
      <c r="BK54" s="4"/>
      <c r="BL54" s="4"/>
      <c r="BM54" s="4"/>
      <c r="BN54" s="4"/>
      <c r="BO54" s="4"/>
      <c r="BP54" s="4"/>
      <c r="BQ54" s="4"/>
      <c r="BR54" s="4"/>
      <c r="BS54" s="4"/>
      <c r="BT54" s="4"/>
      <c r="BU54" s="4"/>
      <c r="BV54" s="4"/>
      <c r="BW54" s="4"/>
      <c r="BX54" s="4"/>
      <c r="BY54" s="4"/>
      <c r="BZ54" s="4"/>
      <c r="CA54" s="4"/>
      <c r="CB54" s="4"/>
      <c r="CC54" s="4"/>
      <c r="CD54" s="4"/>
      <c r="CE54" s="4"/>
      <c r="CF54" s="4"/>
      <c r="CG54" s="4"/>
      <c r="CH54" s="4"/>
      <c r="CI54" s="4"/>
      <c r="CJ54" s="4"/>
      <c r="CK54" s="4"/>
      <c r="CL54" s="4"/>
      <c r="CM54" s="4"/>
      <c r="CN54" s="4"/>
      <c r="CO54" s="4"/>
      <c r="CP54" s="4"/>
      <c r="CQ54" s="4"/>
      <c r="CR54" s="4"/>
      <c r="CS54" s="4"/>
      <c r="CT54" s="4"/>
      <c r="CU54" s="4"/>
      <c r="CV54" s="4"/>
      <c r="CW54" s="4"/>
      <c r="CX54" s="4"/>
      <c r="CY54" s="4"/>
      <c r="CZ54" s="4"/>
      <c r="DA54" s="4"/>
      <c r="DB54" s="4"/>
      <c r="DC54" s="4"/>
      <c r="DD54" s="4"/>
      <c r="DE54" s="4"/>
      <c r="DF54" s="4"/>
      <c r="DG54" s="4"/>
      <c r="DH54" s="4"/>
      <c r="DI54" s="4"/>
      <c r="DJ54" s="4"/>
      <c r="DK54" s="4"/>
      <c r="DL54" s="4"/>
      <c r="DM54" s="4"/>
      <c r="DN54" s="4"/>
      <c r="DO54" s="4"/>
      <c r="DP54" s="4"/>
      <c r="DQ54" s="4"/>
      <c r="DR54" s="4"/>
      <c r="DS54" s="4"/>
      <c r="DT54" s="4"/>
      <c r="DU54" s="4"/>
      <c r="DV54" s="4"/>
      <c r="DW54" s="4"/>
      <c r="DX54" s="4"/>
      <c r="DY54" s="4"/>
      <c r="DZ54" s="4"/>
      <c r="EA54" s="4"/>
      <c r="EB54" s="4"/>
      <c r="EC54" s="4"/>
      <c r="ED54" s="4"/>
      <c r="EE54" s="4"/>
      <c r="EF54" s="4"/>
      <c r="EG54" s="4"/>
      <c r="EH54" s="4"/>
      <c r="EI54" s="4"/>
      <c r="EJ54" s="4"/>
      <c r="EK54" s="4"/>
      <c r="EL54" s="4"/>
      <c r="EM54" s="4"/>
      <c r="EN54" s="4"/>
      <c r="EO54" s="4"/>
      <c r="EP54" s="4"/>
      <c r="EQ54" s="4"/>
      <c r="ER54" s="4"/>
      <c r="ES54" s="4"/>
      <c r="ET54" s="4"/>
      <c r="EU54" s="4"/>
      <c r="EV54" s="4"/>
      <c r="EW54" s="4"/>
      <c r="EX54" s="4"/>
      <c r="EY54" s="4"/>
      <c r="EZ54" s="4"/>
      <c r="FA54" s="4"/>
      <c r="FB54" s="4"/>
      <c r="FC54" s="4"/>
      <c r="FD54" s="4"/>
      <c r="FE54" s="4"/>
      <c r="FF54" s="4"/>
      <c r="FG54" s="4"/>
      <c r="FH54" s="4"/>
      <c r="FI54" s="4"/>
      <c r="FJ54" s="4"/>
      <c r="FK54" s="4"/>
      <c r="FL54" s="4"/>
      <c r="FM54" s="4"/>
      <c r="FN54" s="4"/>
      <c r="FO54" s="4"/>
      <c r="FP54" s="4"/>
      <c r="FQ54" s="4"/>
      <c r="FR54" s="4"/>
      <c r="FS54" s="4"/>
      <c r="FT54" s="4"/>
      <c r="FU54" s="4"/>
      <c r="FV54" s="4"/>
      <c r="FW54" s="4"/>
      <c r="FX54" s="4"/>
      <c r="FY54" s="4"/>
      <c r="FZ54" s="4"/>
      <c r="GA54" s="4"/>
      <c r="GB54" s="4"/>
      <c r="GC54" s="4"/>
      <c r="GD54" s="4"/>
      <c r="GE54" s="4"/>
      <c r="GF54" s="4"/>
      <c r="GG54" s="4"/>
      <c r="GH54" s="4"/>
      <c r="GI54" s="4"/>
      <c r="GJ54" s="4"/>
      <c r="GK54" s="4"/>
      <c r="GL54" s="4"/>
      <c r="GM54" s="4"/>
      <c r="GN54" s="4"/>
      <c r="GO54" s="4"/>
      <c r="GP54" s="4"/>
      <c r="GQ54" s="4"/>
      <c r="GR54" s="4"/>
      <c r="GS54" s="4"/>
      <c r="GT54" s="4"/>
      <c r="GU54" s="4"/>
      <c r="GV54" s="4"/>
      <c r="GW54" s="4"/>
      <c r="GX54" s="4"/>
      <c r="GY54" s="4"/>
      <c r="GZ54" s="4"/>
      <c r="HA54" s="4"/>
      <c r="HB54" s="4"/>
      <c r="HC54" s="4"/>
      <c r="HD54" s="4"/>
      <c r="HE54" s="4"/>
      <c r="HF54" s="4"/>
      <c r="HG54" s="4"/>
      <c r="HH54" s="4"/>
      <c r="HI54" s="4"/>
      <c r="HJ54" s="4"/>
      <c r="HK54" s="4"/>
      <c r="HL54" s="4"/>
      <c r="HM54" s="4"/>
      <c r="HN54" s="4"/>
      <c r="HO54" s="4"/>
      <c r="HP54" s="4"/>
      <c r="HQ54" s="4"/>
      <c r="HR54" s="4"/>
      <c r="HS54" s="4"/>
      <c r="HT54" s="4"/>
      <c r="HU54" s="4"/>
      <c r="HV54" s="4"/>
      <c r="HW54" s="4"/>
      <c r="HX54" s="4"/>
      <c r="HY54" s="4"/>
      <c r="HZ54" s="4"/>
      <c r="IA54" s="4"/>
      <c r="IB54" s="4"/>
      <c r="IC54" s="4"/>
      <c r="ID54" s="4"/>
      <c r="IE54" s="4"/>
      <c r="IF54" s="4"/>
      <c r="IG54" s="4"/>
      <c r="IH54" s="4"/>
      <c r="II54" s="4"/>
      <c r="IJ54" s="4"/>
      <c r="IK54" s="4"/>
      <c r="IL54" s="4"/>
      <c r="IM54" s="4"/>
      <c r="IN54" s="4"/>
      <c r="IO54" s="4"/>
      <c r="IP54" s="4"/>
      <c r="IQ54" s="4"/>
      <c r="IR54" s="4"/>
      <c r="IS54" s="4"/>
      <c r="IT54" s="4"/>
      <c r="IU54" s="4"/>
      <c r="IV54" s="4"/>
      <c r="IW54" s="4"/>
      <c r="IX54" s="4"/>
      <c r="IY54" s="4"/>
      <c r="IZ54" s="4"/>
      <c r="JA54" s="4"/>
      <c r="JB54" s="4"/>
      <c r="JC54" s="4"/>
      <c r="JD54" s="4"/>
      <c r="JE54" s="4"/>
      <c r="JF54" s="4"/>
      <c r="JG54" s="4"/>
      <c r="JH54" s="4"/>
      <c r="JI54" s="4"/>
      <c r="JJ54" s="4"/>
      <c r="JK54" s="4"/>
      <c r="JL54" s="4"/>
      <c r="JM54" s="4"/>
      <c r="JN54" s="4"/>
      <c r="JO54" s="4"/>
      <c r="JP54" s="4"/>
      <c r="JQ54" s="4"/>
      <c r="JR54" s="4"/>
      <c r="JS54" s="4"/>
      <c r="JT54" s="4"/>
      <c r="JU54" s="4"/>
      <c r="JV54" s="4"/>
      <c r="JW54" s="4"/>
      <c r="JX54" s="4"/>
      <c r="JY54" s="4"/>
      <c r="JZ54" s="4"/>
      <c r="KA54" s="4"/>
      <c r="KB54" s="4"/>
      <c r="KC54" s="4"/>
      <c r="KD54" s="4"/>
      <c r="KE54" s="4"/>
      <c r="KF54" s="4"/>
      <c r="KG54" s="4"/>
      <c r="KH54" s="4"/>
      <c r="KI54" s="4"/>
      <c r="KJ54" s="4"/>
      <c r="KK54" s="4"/>
      <c r="KL54" s="4"/>
      <c r="KM54" s="4"/>
      <c r="KN54" s="4"/>
      <c r="KO54" s="4"/>
      <c r="KP54" s="4"/>
      <c r="KQ54" s="4"/>
      <c r="KR54" s="4"/>
      <c r="KS54" s="4"/>
      <c r="KT54" s="4"/>
      <c r="KU54" s="4"/>
      <c r="KV54" s="4"/>
      <c r="KW54" s="4"/>
      <c r="KX54" s="4"/>
      <c r="KY54" s="4"/>
      <c r="KZ54" s="4"/>
      <c r="LA54" s="4"/>
      <c r="LB54" s="4"/>
      <c r="LC54" s="4"/>
      <c r="LD54" s="4"/>
      <c r="LE54" s="4"/>
      <c r="LF54" s="4"/>
      <c r="LG54" s="4"/>
      <c r="LH54" s="4"/>
      <c r="LI54" s="4"/>
      <c r="LJ54" s="4"/>
      <c r="LK54" s="4"/>
      <c r="LL54" s="4"/>
      <c r="LM54" s="4"/>
      <c r="LN54" s="4"/>
      <c r="LO54" s="4"/>
      <c r="LP54" s="4"/>
      <c r="LQ54" s="4"/>
      <c r="LR54" s="4"/>
      <c r="LS54" s="4"/>
      <c r="LT54" s="4"/>
      <c r="LU54" s="4"/>
      <c r="LV54" s="4"/>
      <c r="LW54" s="4"/>
      <c r="LX54" s="4"/>
      <c r="LY54" s="4"/>
      <c r="LZ54" s="4"/>
      <c r="MA54" s="4"/>
      <c r="MB54" s="4"/>
      <c r="MC54" s="4"/>
      <c r="MD54" s="4"/>
      <c r="ME54" s="4"/>
      <c r="MF54" s="4"/>
      <c r="MG54" s="4"/>
      <c r="MH54" s="4"/>
      <c r="MI54" s="4"/>
      <c r="MJ54" s="4"/>
      <c r="MK54" s="4"/>
      <c r="ML54" s="4"/>
      <c r="MM54" s="4"/>
      <c r="MN54" s="4"/>
      <c r="MO54" s="4"/>
      <c r="MP54" s="4"/>
      <c r="MQ54" s="4"/>
      <c r="MR54" s="4"/>
      <c r="MS54" s="4"/>
      <c r="MT54" s="4"/>
      <c r="MU54" s="4"/>
      <c r="MV54" s="4"/>
      <c r="MW54" s="4"/>
      <c r="MX54" s="4"/>
      <c r="MY54" s="4"/>
      <c r="MZ54" s="4"/>
      <c r="NA54" s="4"/>
      <c r="NB54" s="4"/>
      <c r="NC54" s="4"/>
      <c r="ND54" s="4"/>
      <c r="NE54" s="4"/>
      <c r="NF54" s="4"/>
      <c r="NG54" s="4"/>
      <c r="NH54" s="4"/>
      <c r="NI54" s="4"/>
      <c r="NJ54" s="4"/>
      <c r="NK54" s="4"/>
      <c r="NL54" s="4"/>
      <c r="NM54" s="4"/>
      <c r="NN54" s="4"/>
      <c r="NO54" s="4"/>
      <c r="NP54" s="4"/>
      <c r="NQ54" s="4"/>
      <c r="NR54" s="4"/>
      <c r="NS54" s="4"/>
      <c r="NT54" s="4"/>
      <c r="NU54" s="4"/>
      <c r="NV54" s="4"/>
      <c r="NW54" s="4"/>
      <c r="NX54" s="4"/>
      <c r="NY54" s="4"/>
      <c r="NZ54" s="4"/>
      <c r="OA54" s="4"/>
      <c r="OB54" s="4"/>
      <c r="OC54" s="4"/>
      <c r="OD54" s="4"/>
      <c r="OE54" s="4"/>
      <c r="OF54" s="4"/>
      <c r="OG54" s="4"/>
      <c r="OH54" s="4"/>
      <c r="OI54" s="4"/>
      <c r="OJ54" s="4"/>
      <c r="OK54" s="4"/>
      <c r="OL54" s="4"/>
      <c r="OM54" s="4"/>
      <c r="ON54" s="4"/>
      <c r="OO54" s="4"/>
      <c r="OP54" s="4"/>
      <c r="OQ54" s="4"/>
      <c r="OR54" s="4"/>
      <c r="OS54" s="4"/>
      <c r="OT54" s="4"/>
      <c r="OU54" s="4"/>
      <c r="OV54" s="4"/>
      <c r="OW54" s="4"/>
      <c r="OX54" s="4"/>
      <c r="OY54" s="4"/>
      <c r="OZ54" s="4"/>
      <c r="PA54" s="4"/>
      <c r="PB54" s="4"/>
      <c r="PC54" s="4"/>
      <c r="PD54" s="4"/>
      <c r="PE54" s="4"/>
      <c r="PF54" s="4"/>
      <c r="PG54" s="4"/>
      <c r="PH54" s="4"/>
      <c r="PI54" s="4"/>
      <c r="PJ54" s="4"/>
      <c r="PK54" s="4"/>
      <c r="PL54" s="4"/>
      <c r="PM54" s="4"/>
      <c r="PN54" s="4"/>
      <c r="PO54" s="4"/>
      <c r="PP54" s="4"/>
      <c r="PQ54" s="4"/>
      <c r="PR54" s="4"/>
      <c r="PS54" s="4"/>
      <c r="PT54" s="4"/>
      <c r="PU54" s="4"/>
      <c r="PV54" s="4"/>
      <c r="PW54" s="4"/>
      <c r="PX54" s="4"/>
      <c r="PY54" s="4"/>
      <c r="PZ54" s="4"/>
      <c r="QA54" s="4"/>
      <c r="QB54" s="4"/>
      <c r="QC54" s="4"/>
      <c r="QD54" s="4"/>
      <c r="QE54" s="4"/>
      <c r="QF54" s="4"/>
      <c r="QG54" s="4"/>
      <c r="QH54" s="4"/>
      <c r="QI54" s="4"/>
      <c r="QJ54" s="4"/>
      <c r="QK54" s="4"/>
      <c r="QL54" s="4"/>
      <c r="QM54" s="4"/>
      <c r="QN54" s="4"/>
      <c r="QO54" s="4"/>
      <c r="QP54" s="4"/>
      <c r="QQ54" s="4"/>
      <c r="QR54" s="4"/>
      <c r="QS54" s="4"/>
      <c r="QT54" s="4"/>
      <c r="QU54" s="4"/>
      <c r="QV54" s="4"/>
      <c r="QW54" s="4"/>
      <c r="QX54" s="4"/>
      <c r="QY54" s="4"/>
      <c r="QZ54" s="4"/>
      <c r="RA54" s="4"/>
      <c r="RB54" s="4"/>
      <c r="RC54" s="4"/>
      <c r="RD54" s="4"/>
      <c r="RE54" s="4"/>
      <c r="RF54" s="4"/>
      <c r="RG54" s="4"/>
      <c r="RH54" s="4"/>
      <c r="RI54" s="4"/>
      <c r="RJ54" s="4"/>
      <c r="RK54" s="4"/>
      <c r="RL54" s="4"/>
      <c r="RM54" s="4"/>
      <c r="RN54" s="4"/>
      <c r="RO54" s="4"/>
      <c r="RP54" s="4"/>
      <c r="RQ54" s="4"/>
      <c r="RR54" s="4"/>
      <c r="RS54" s="4"/>
      <c r="RT54" s="4"/>
      <c r="RU54" s="4"/>
      <c r="RV54" s="4"/>
      <c r="RW54" s="4"/>
      <c r="RX54" s="4"/>
      <c r="RY54" s="4"/>
      <c r="RZ54" s="4"/>
      <c r="SA54" s="4"/>
      <c r="SB54" s="4"/>
      <c r="SC54" s="4"/>
      <c r="SD54" s="4"/>
      <c r="SE54" s="4"/>
      <c r="SF54" s="4"/>
      <c r="SG54" s="4"/>
    </row>
    <row r="55" spans="1:501" ht="25.5" x14ac:dyDescent="0.25">
      <c r="A55" s="32" t="s">
        <v>48</v>
      </c>
      <c r="B55" s="33"/>
      <c r="C55" s="33"/>
      <c r="D55" s="33"/>
      <c r="E55" s="15"/>
      <c r="F55" s="15">
        <f t="shared" si="21"/>
        <v>0</v>
      </c>
      <c r="G55" s="15"/>
      <c r="H55" s="16"/>
      <c r="I55" s="16">
        <f t="shared" si="6"/>
        <v>0</v>
      </c>
      <c r="J55" s="15"/>
      <c r="K55" s="15"/>
      <c r="L55" s="15">
        <f t="shared" si="7"/>
        <v>0</v>
      </c>
      <c r="M55" s="15">
        <f t="shared" si="22"/>
        <v>0</v>
      </c>
      <c r="N55" s="174"/>
    </row>
    <row r="56" spans="1:501" ht="38.25" x14ac:dyDescent="0.25">
      <c r="A56" s="29" t="s">
        <v>49</v>
      </c>
      <c r="B56" s="15">
        <v>0</v>
      </c>
      <c r="C56" s="15">
        <v>2496</v>
      </c>
      <c r="D56" s="15">
        <v>2496</v>
      </c>
      <c r="E56" s="15">
        <v>0</v>
      </c>
      <c r="F56" s="15">
        <f t="shared" si="21"/>
        <v>0</v>
      </c>
      <c r="G56" s="15"/>
      <c r="H56" s="16"/>
      <c r="I56" s="16">
        <f t="shared" si="6"/>
        <v>0</v>
      </c>
      <c r="J56" s="15"/>
      <c r="K56" s="15"/>
      <c r="L56" s="15">
        <f t="shared" si="7"/>
        <v>0</v>
      </c>
      <c r="M56" s="15">
        <f t="shared" si="22"/>
        <v>2496</v>
      </c>
      <c r="N56" s="119"/>
    </row>
    <row r="57" spans="1:501" ht="15" x14ac:dyDescent="0.25">
      <c r="A57" s="32" t="s">
        <v>98</v>
      </c>
      <c r="B57" s="34"/>
      <c r="C57" s="34"/>
      <c r="D57" s="34"/>
      <c r="E57" s="15"/>
      <c r="F57" s="15">
        <f t="shared" si="21"/>
        <v>0</v>
      </c>
      <c r="G57" s="15"/>
      <c r="H57" s="144"/>
      <c r="I57" s="16">
        <f t="shared" si="6"/>
        <v>0</v>
      </c>
      <c r="J57" s="15"/>
      <c r="K57" s="15"/>
      <c r="L57" s="15">
        <f t="shared" si="7"/>
        <v>0</v>
      </c>
      <c r="M57" s="15">
        <f t="shared" si="22"/>
        <v>0</v>
      </c>
      <c r="N57" s="120"/>
    </row>
    <row r="58" spans="1:501" ht="15" x14ac:dyDescent="0.25">
      <c r="A58" s="32"/>
      <c r="B58" s="33"/>
      <c r="C58" s="33"/>
      <c r="D58" s="33"/>
      <c r="E58" s="15"/>
      <c r="F58" s="15">
        <f t="shared" si="21"/>
        <v>0</v>
      </c>
      <c r="G58" s="15"/>
      <c r="H58" s="16"/>
      <c r="I58" s="16">
        <f t="shared" si="6"/>
        <v>0</v>
      </c>
      <c r="J58" s="15"/>
      <c r="K58" s="15"/>
      <c r="L58" s="15">
        <f t="shared" si="7"/>
        <v>0</v>
      </c>
      <c r="M58" s="15">
        <f t="shared" si="22"/>
        <v>0</v>
      </c>
      <c r="N58" s="117"/>
    </row>
    <row r="59" spans="1:501" ht="25.5" x14ac:dyDescent="0.25">
      <c r="A59" s="32" t="s">
        <v>48</v>
      </c>
      <c r="B59" s="33"/>
      <c r="C59" s="33"/>
      <c r="D59" s="33"/>
      <c r="E59" s="15"/>
      <c r="F59" s="15">
        <f t="shared" si="21"/>
        <v>0</v>
      </c>
      <c r="G59" s="15"/>
      <c r="H59" s="16"/>
      <c r="I59" s="16">
        <f t="shared" si="6"/>
        <v>0</v>
      </c>
      <c r="J59" s="15"/>
      <c r="K59" s="15"/>
      <c r="L59" s="15">
        <f t="shared" si="7"/>
        <v>0</v>
      </c>
      <c r="M59" s="15">
        <f t="shared" si="22"/>
        <v>0</v>
      </c>
      <c r="N59" s="117"/>
    </row>
    <row r="60" spans="1:501" ht="63.75" x14ac:dyDescent="0.25">
      <c r="A60" s="29" t="s">
        <v>51</v>
      </c>
      <c r="B60" s="15"/>
      <c r="C60" s="15">
        <v>10000</v>
      </c>
      <c r="D60" s="15">
        <v>10000</v>
      </c>
      <c r="E60" s="15"/>
      <c r="F60" s="15">
        <f t="shared" si="21"/>
        <v>0</v>
      </c>
      <c r="G60" s="15"/>
      <c r="H60" s="16"/>
      <c r="I60" s="16">
        <f t="shared" si="6"/>
        <v>0</v>
      </c>
      <c r="J60" s="15"/>
      <c r="K60" s="15"/>
      <c r="L60" s="15">
        <f t="shared" si="7"/>
        <v>0</v>
      </c>
      <c r="M60" s="15">
        <f t="shared" si="22"/>
        <v>10000</v>
      </c>
      <c r="N60" s="119"/>
    </row>
    <row r="61" spans="1:501" ht="51" x14ac:dyDescent="0.25">
      <c r="A61" s="35" t="s">
        <v>52</v>
      </c>
      <c r="B61" s="36">
        <f>B62+B63+B64+B65</f>
        <v>574955.6</v>
      </c>
      <c r="C61" s="36">
        <f>C62+C63+C64+C65</f>
        <v>590154</v>
      </c>
      <c r="D61" s="36">
        <f>D62+D63+D64+D65</f>
        <v>861765</v>
      </c>
      <c r="E61" s="36">
        <f t="shared" ref="E61:K61" si="25">E62+E63+E64+E65</f>
        <v>622615.59</v>
      </c>
      <c r="F61" s="36">
        <f t="shared" si="21"/>
        <v>22540</v>
      </c>
      <c r="G61" s="36">
        <f t="shared" si="25"/>
        <v>0</v>
      </c>
      <c r="H61" s="36">
        <f t="shared" si="25"/>
        <v>22540</v>
      </c>
      <c r="I61" s="36">
        <f t="shared" si="6"/>
        <v>0</v>
      </c>
      <c r="J61" s="36">
        <f t="shared" si="25"/>
        <v>0</v>
      </c>
      <c r="K61" s="36">
        <f t="shared" si="25"/>
        <v>0</v>
      </c>
      <c r="L61" s="36">
        <f t="shared" si="7"/>
        <v>22540</v>
      </c>
      <c r="M61" s="36">
        <f t="shared" si="22"/>
        <v>884305</v>
      </c>
      <c r="N61" s="127"/>
    </row>
    <row r="62" spans="1:501" ht="15" x14ac:dyDescent="0.25">
      <c r="A62" s="29" t="s">
        <v>44</v>
      </c>
      <c r="B62" s="33"/>
      <c r="C62" s="33"/>
      <c r="D62" s="33"/>
      <c r="E62" s="33"/>
      <c r="F62" s="33">
        <f t="shared" si="21"/>
        <v>0</v>
      </c>
      <c r="G62" s="33"/>
      <c r="H62" s="146"/>
      <c r="I62" s="146">
        <f t="shared" si="6"/>
        <v>0</v>
      </c>
      <c r="J62" s="33"/>
      <c r="K62" s="33"/>
      <c r="L62" s="33">
        <f t="shared" si="7"/>
        <v>0</v>
      </c>
      <c r="M62" s="33">
        <f t="shared" si="22"/>
        <v>0</v>
      </c>
      <c r="N62" s="119"/>
    </row>
    <row r="63" spans="1:501" ht="15" x14ac:dyDescent="0.25">
      <c r="A63" s="29" t="s">
        <v>45</v>
      </c>
      <c r="B63" s="33"/>
      <c r="C63" s="33"/>
      <c r="D63" s="33"/>
      <c r="E63" s="33"/>
      <c r="F63" s="33">
        <f t="shared" si="21"/>
        <v>0</v>
      </c>
      <c r="G63" s="33"/>
      <c r="H63" s="146"/>
      <c r="I63" s="146">
        <f t="shared" si="6"/>
        <v>0</v>
      </c>
      <c r="J63" s="33"/>
      <c r="K63" s="33"/>
      <c r="L63" s="33">
        <f t="shared" si="7"/>
        <v>0</v>
      </c>
      <c r="M63" s="33">
        <f t="shared" si="22"/>
        <v>0</v>
      </c>
      <c r="N63" s="119"/>
    </row>
    <row r="64" spans="1:501" ht="25.5" x14ac:dyDescent="0.25">
      <c r="A64" s="29" t="s">
        <v>46</v>
      </c>
      <c r="B64" s="33">
        <v>574955.6</v>
      </c>
      <c r="C64" s="33">
        <v>590154</v>
      </c>
      <c r="D64" s="33">
        <v>861765</v>
      </c>
      <c r="E64" s="33">
        <v>622615.59</v>
      </c>
      <c r="F64" s="33">
        <f t="shared" si="21"/>
        <v>22540</v>
      </c>
      <c r="G64" s="33"/>
      <c r="H64" s="146">
        <v>22540</v>
      </c>
      <c r="I64" s="146">
        <f t="shared" si="6"/>
        <v>0</v>
      </c>
      <c r="J64" s="33"/>
      <c r="K64" s="33"/>
      <c r="L64" s="33">
        <f t="shared" si="7"/>
        <v>22540</v>
      </c>
      <c r="M64" s="33">
        <f t="shared" si="22"/>
        <v>884305</v>
      </c>
      <c r="N64" s="174" t="s">
        <v>289</v>
      </c>
    </row>
    <row r="65" spans="1:14" ht="25.5" x14ac:dyDescent="0.25">
      <c r="A65" s="29" t="s">
        <v>47</v>
      </c>
      <c r="B65" s="33"/>
      <c r="C65" s="33"/>
      <c r="D65" s="33"/>
      <c r="E65" s="33"/>
      <c r="F65" s="33">
        <f t="shared" si="21"/>
        <v>0</v>
      </c>
      <c r="G65" s="33"/>
      <c r="H65" s="146"/>
      <c r="I65" s="146">
        <f t="shared" si="6"/>
        <v>0</v>
      </c>
      <c r="J65" s="33"/>
      <c r="K65" s="33"/>
      <c r="L65" s="33">
        <f t="shared" si="7"/>
        <v>0</v>
      </c>
      <c r="M65" s="33">
        <f t="shared" si="22"/>
        <v>0</v>
      </c>
      <c r="N65" s="119"/>
    </row>
    <row r="66" spans="1:14" ht="25.5" x14ac:dyDescent="0.25">
      <c r="A66" s="32" t="s">
        <v>48</v>
      </c>
      <c r="B66" s="33"/>
      <c r="C66" s="33"/>
      <c r="D66" s="33"/>
      <c r="E66" s="34"/>
      <c r="F66" s="33">
        <f t="shared" si="21"/>
        <v>0</v>
      </c>
      <c r="G66" s="33"/>
      <c r="H66" s="146"/>
      <c r="I66" s="16">
        <f t="shared" si="6"/>
        <v>0</v>
      </c>
      <c r="J66" s="16"/>
      <c r="K66" s="16"/>
      <c r="L66" s="34">
        <f t="shared" si="7"/>
        <v>0</v>
      </c>
      <c r="M66" s="34">
        <f t="shared" si="22"/>
        <v>0</v>
      </c>
      <c r="N66" s="174"/>
    </row>
    <row r="67" spans="1:14" ht="48.75" customHeight="1" x14ac:dyDescent="0.25">
      <c r="A67" s="37" t="s">
        <v>53</v>
      </c>
      <c r="B67" s="28">
        <f>B68+B69+B70+B71+B72+B73+B74</f>
        <v>25112168.079999998</v>
      </c>
      <c r="C67" s="28">
        <f t="shared" ref="C67:K67" si="26">C68+C69+C70+C71+C72+C73+C74</f>
        <v>27061257</v>
      </c>
      <c r="D67" s="28">
        <f t="shared" ref="D67" si="27">D68+D69+D70+D71+D72+D73+D74</f>
        <v>30393633.789999999</v>
      </c>
      <c r="E67" s="28">
        <f t="shared" si="26"/>
        <v>26556104.470000003</v>
      </c>
      <c r="F67" s="28">
        <f t="shared" si="21"/>
        <v>351543.08</v>
      </c>
      <c r="G67" s="28">
        <f t="shared" si="26"/>
        <v>0</v>
      </c>
      <c r="H67" s="28">
        <f>H68+H69+H70+H71+H72+H73+H74</f>
        <v>351543.08</v>
      </c>
      <c r="I67" s="28">
        <f t="shared" si="6"/>
        <v>-189337.72</v>
      </c>
      <c r="J67" s="28">
        <f t="shared" si="26"/>
        <v>0</v>
      </c>
      <c r="K67" s="28">
        <f t="shared" si="26"/>
        <v>-189337.72</v>
      </c>
      <c r="L67" s="28">
        <f t="shared" si="7"/>
        <v>162205.36000000002</v>
      </c>
      <c r="M67" s="28">
        <f t="shared" si="22"/>
        <v>30555839.149999999</v>
      </c>
      <c r="N67" s="174" t="s">
        <v>278</v>
      </c>
    </row>
    <row r="68" spans="1:14" ht="15" x14ac:dyDescent="0.25">
      <c r="A68" s="29" t="s">
        <v>54</v>
      </c>
      <c r="B68" s="15">
        <v>346959.76</v>
      </c>
      <c r="C68" s="15">
        <f>344484+5000</f>
        <v>349484</v>
      </c>
      <c r="D68" s="15">
        <v>418553</v>
      </c>
      <c r="E68" s="34">
        <v>361528.42</v>
      </c>
      <c r="F68" s="15">
        <f t="shared" si="21"/>
        <v>0</v>
      </c>
      <c r="G68" s="15"/>
      <c r="H68" s="16"/>
      <c r="I68" s="16">
        <f t="shared" si="6"/>
        <v>0</v>
      </c>
      <c r="J68" s="15"/>
      <c r="K68" s="15"/>
      <c r="L68" s="15">
        <f t="shared" si="7"/>
        <v>0</v>
      </c>
      <c r="M68" s="15">
        <f t="shared" si="22"/>
        <v>418553</v>
      </c>
      <c r="N68" s="174"/>
    </row>
    <row r="69" spans="1:14" ht="76.5" customHeight="1" x14ac:dyDescent="0.25">
      <c r="A69" s="29" t="s">
        <v>55</v>
      </c>
      <c r="B69" s="15">
        <v>13491595.83</v>
      </c>
      <c r="C69" s="15">
        <v>14399240</v>
      </c>
      <c r="D69" s="15">
        <v>16634649.789999999</v>
      </c>
      <c r="E69" s="34">
        <v>14549784.289999999</v>
      </c>
      <c r="F69" s="15">
        <f t="shared" si="21"/>
        <v>103658.97</v>
      </c>
      <c r="G69" s="15"/>
      <c r="H69" s="16">
        <f>356+103302.97</f>
        <v>103658.97</v>
      </c>
      <c r="I69" s="16">
        <f t="shared" si="6"/>
        <v>0</v>
      </c>
      <c r="J69" s="15"/>
      <c r="K69" s="15"/>
      <c r="L69" s="15">
        <f t="shared" si="7"/>
        <v>103658.97</v>
      </c>
      <c r="M69" s="15">
        <f t="shared" si="22"/>
        <v>16738308.76</v>
      </c>
      <c r="N69" s="174" t="s">
        <v>288</v>
      </c>
    </row>
    <row r="70" spans="1:14" ht="42" customHeight="1" x14ac:dyDescent="0.25">
      <c r="A70" s="29" t="s">
        <v>218</v>
      </c>
      <c r="B70" s="15">
        <v>3496818.71</v>
      </c>
      <c r="C70" s="15">
        <v>3500000</v>
      </c>
      <c r="D70" s="15">
        <v>4142280</v>
      </c>
      <c r="E70" s="34">
        <v>3774474.11</v>
      </c>
      <c r="F70" s="15">
        <f t="shared" si="21"/>
        <v>90717.05</v>
      </c>
      <c r="G70" s="15"/>
      <c r="H70" s="16">
        <v>90717.05</v>
      </c>
      <c r="I70" s="16">
        <f t="shared" si="6"/>
        <v>0</v>
      </c>
      <c r="J70" s="15"/>
      <c r="K70" s="15"/>
      <c r="L70" s="15">
        <f t="shared" si="7"/>
        <v>90717.05</v>
      </c>
      <c r="M70" s="15">
        <f t="shared" si="22"/>
        <v>4232997.05</v>
      </c>
      <c r="N70" s="174" t="s">
        <v>303</v>
      </c>
    </row>
    <row r="71" spans="1:14" ht="32.25" customHeight="1" x14ac:dyDescent="0.25">
      <c r="A71" s="29" t="s">
        <v>57</v>
      </c>
      <c r="B71" s="15">
        <v>676291.87</v>
      </c>
      <c r="C71" s="15">
        <v>675744</v>
      </c>
      <c r="D71" s="15">
        <v>784385</v>
      </c>
      <c r="E71" s="34">
        <v>684422.69</v>
      </c>
      <c r="F71" s="15">
        <f t="shared" si="21"/>
        <v>15337.18</v>
      </c>
      <c r="G71" s="15"/>
      <c r="H71" s="16">
        <v>15337.18</v>
      </c>
      <c r="I71" s="16">
        <f t="shared" si="6"/>
        <v>0</v>
      </c>
      <c r="J71" s="16"/>
      <c r="K71" s="16"/>
      <c r="L71" s="15">
        <f t="shared" si="7"/>
        <v>15337.18</v>
      </c>
      <c r="M71" s="15">
        <f t="shared" si="22"/>
        <v>799722.18</v>
      </c>
      <c r="N71" s="174" t="s">
        <v>302</v>
      </c>
    </row>
    <row r="72" spans="1:14" ht="15" x14ac:dyDescent="0.25">
      <c r="A72" s="29"/>
      <c r="B72" s="15"/>
      <c r="C72" s="15"/>
      <c r="D72" s="15"/>
      <c r="E72" s="34"/>
      <c r="F72" s="15">
        <f t="shared" si="21"/>
        <v>0</v>
      </c>
      <c r="G72" s="15"/>
      <c r="H72" s="16"/>
      <c r="I72" s="16">
        <f t="shared" si="6"/>
        <v>0</v>
      </c>
      <c r="J72" s="16"/>
      <c r="K72" s="16"/>
      <c r="L72" s="15">
        <f t="shared" si="7"/>
        <v>0</v>
      </c>
      <c r="M72" s="15">
        <f t="shared" si="22"/>
        <v>0</v>
      </c>
      <c r="N72" s="174"/>
    </row>
    <row r="73" spans="1:14" ht="15" x14ac:dyDescent="0.25">
      <c r="A73" s="29" t="s">
        <v>219</v>
      </c>
      <c r="B73" s="15">
        <v>982952.33</v>
      </c>
      <c r="C73" s="15">
        <v>1095616</v>
      </c>
      <c r="D73" s="15">
        <v>1106593</v>
      </c>
      <c r="E73" s="34">
        <v>820455.28</v>
      </c>
      <c r="F73" s="15">
        <f t="shared" si="21"/>
        <v>0</v>
      </c>
      <c r="G73" s="15"/>
      <c r="H73" s="16">
        <v>0</v>
      </c>
      <c r="I73" s="16">
        <f t="shared" ref="I73:I154" si="28">J73+K73</f>
        <v>-189337.72</v>
      </c>
      <c r="J73" s="16"/>
      <c r="K73" s="16">
        <v>-189337.72</v>
      </c>
      <c r="L73" s="15">
        <f t="shared" ref="L73:L154" si="29">I73+F73</f>
        <v>-189337.72</v>
      </c>
      <c r="M73" s="15">
        <f t="shared" si="22"/>
        <v>917255.28</v>
      </c>
      <c r="N73" s="174" t="s">
        <v>290</v>
      </c>
    </row>
    <row r="74" spans="1:14" ht="43.5" customHeight="1" x14ac:dyDescent="0.25">
      <c r="A74" s="29" t="s">
        <v>220</v>
      </c>
      <c r="B74" s="15">
        <v>6117549.5800000001</v>
      </c>
      <c r="C74" s="15">
        <v>7041173</v>
      </c>
      <c r="D74" s="15">
        <v>7307173</v>
      </c>
      <c r="E74" s="34">
        <v>6365439.6799999997</v>
      </c>
      <c r="F74" s="15">
        <f t="shared" si="21"/>
        <v>141829.88</v>
      </c>
      <c r="G74" s="15"/>
      <c r="H74" s="16">
        <v>141829.88</v>
      </c>
      <c r="I74" s="16">
        <f t="shared" si="28"/>
        <v>0</v>
      </c>
      <c r="J74" s="15"/>
      <c r="K74" s="15"/>
      <c r="L74" s="15">
        <f t="shared" si="29"/>
        <v>141829.88</v>
      </c>
      <c r="M74" s="15">
        <f t="shared" si="22"/>
        <v>7449002.8799999999</v>
      </c>
      <c r="N74" s="174" t="s">
        <v>301</v>
      </c>
    </row>
    <row r="75" spans="1:14" ht="24.75" customHeight="1" x14ac:dyDescent="0.25">
      <c r="A75" s="32" t="s">
        <v>98</v>
      </c>
      <c r="B75" s="15">
        <f>B68+B69+B70+B71+B73</f>
        <v>18994618.5</v>
      </c>
      <c r="C75" s="15">
        <f>C68+C69+C70+C71+C73</f>
        <v>20020084</v>
      </c>
      <c r="D75" s="15">
        <f>D68+D69+D70+D71+D73</f>
        <v>23086460.789999999</v>
      </c>
      <c r="E75" s="15">
        <f t="shared" ref="E75:K75" si="30">E68+E69+E70+E71+E73</f>
        <v>20190664.790000003</v>
      </c>
      <c r="F75" s="15">
        <f t="shared" si="30"/>
        <v>209713.2</v>
      </c>
      <c r="G75" s="15">
        <f t="shared" si="30"/>
        <v>0</v>
      </c>
      <c r="H75" s="15">
        <f t="shared" si="30"/>
        <v>209713.2</v>
      </c>
      <c r="I75" s="15">
        <f t="shared" si="30"/>
        <v>-189337.72</v>
      </c>
      <c r="J75" s="15">
        <f t="shared" si="30"/>
        <v>0</v>
      </c>
      <c r="K75" s="15">
        <f t="shared" si="30"/>
        <v>-189337.72</v>
      </c>
      <c r="L75" s="15">
        <f t="shared" si="29"/>
        <v>20375.48000000001</v>
      </c>
      <c r="M75" s="15">
        <f>M68+M69+M70+M71+M72+M73</f>
        <v>23106836.27</v>
      </c>
      <c r="N75" s="174" t="s">
        <v>278</v>
      </c>
    </row>
    <row r="76" spans="1:14" ht="41.25" customHeight="1" x14ac:dyDescent="0.25">
      <c r="A76" s="32" t="s">
        <v>48</v>
      </c>
      <c r="B76" s="33">
        <v>1497373.85</v>
      </c>
      <c r="C76" s="33">
        <v>1224148</v>
      </c>
      <c r="D76" s="33">
        <v>1515085.79</v>
      </c>
      <c r="E76" s="33">
        <v>1389511.44</v>
      </c>
      <c r="F76" s="33">
        <f t="shared" si="21"/>
        <v>0</v>
      </c>
      <c r="G76" s="33"/>
      <c r="H76" s="16"/>
      <c r="I76" s="16">
        <f t="shared" si="28"/>
        <v>0</v>
      </c>
      <c r="J76" s="33"/>
      <c r="K76" s="33"/>
      <c r="L76" s="33">
        <f t="shared" si="29"/>
        <v>0</v>
      </c>
      <c r="M76" s="33">
        <f t="shared" si="22"/>
        <v>1515085.79</v>
      </c>
      <c r="N76" s="174"/>
    </row>
    <row r="77" spans="1:14" ht="51" x14ac:dyDescent="0.25">
      <c r="A77" s="29" t="s">
        <v>58</v>
      </c>
      <c r="B77" s="34">
        <f t="shared" ref="B77:K77" si="31">B79+B80+B81+B82</f>
        <v>21627.4</v>
      </c>
      <c r="C77" s="34">
        <f t="shared" si="31"/>
        <v>80780</v>
      </c>
      <c r="D77" s="34">
        <f t="shared" ref="D77" si="32">D79+D80+D81+D82</f>
        <v>80780</v>
      </c>
      <c r="E77" s="34">
        <f t="shared" si="31"/>
        <v>49084.4</v>
      </c>
      <c r="F77" s="34">
        <f t="shared" si="21"/>
        <v>0</v>
      </c>
      <c r="G77" s="34">
        <f t="shared" si="31"/>
        <v>0</v>
      </c>
      <c r="H77" s="34">
        <f t="shared" si="31"/>
        <v>0</v>
      </c>
      <c r="I77" s="34">
        <f t="shared" si="28"/>
        <v>0</v>
      </c>
      <c r="J77" s="34">
        <f t="shared" si="31"/>
        <v>0</v>
      </c>
      <c r="K77" s="34">
        <f t="shared" si="31"/>
        <v>0</v>
      </c>
      <c r="L77" s="34">
        <f t="shared" si="29"/>
        <v>0</v>
      </c>
      <c r="M77" s="34">
        <f t="shared" si="22"/>
        <v>80780</v>
      </c>
      <c r="N77" s="117"/>
    </row>
    <row r="78" spans="1:14" ht="15" x14ac:dyDescent="0.25">
      <c r="A78" s="32" t="s">
        <v>59</v>
      </c>
      <c r="B78" s="15"/>
      <c r="C78" s="15"/>
      <c r="D78" s="15"/>
      <c r="E78" s="34"/>
      <c r="F78" s="15">
        <f t="shared" si="21"/>
        <v>0</v>
      </c>
      <c r="G78" s="15"/>
      <c r="H78" s="16"/>
      <c r="I78" s="16">
        <f t="shared" si="28"/>
        <v>0</v>
      </c>
      <c r="J78" s="15"/>
      <c r="K78" s="15"/>
      <c r="L78" s="34">
        <f t="shared" si="29"/>
        <v>0</v>
      </c>
      <c r="M78" s="34">
        <f t="shared" si="22"/>
        <v>0</v>
      </c>
      <c r="N78" s="117"/>
    </row>
    <row r="79" spans="1:14" ht="15" x14ac:dyDescent="0.25">
      <c r="A79" s="29" t="s">
        <v>60</v>
      </c>
      <c r="B79" s="15"/>
      <c r="C79" s="15"/>
      <c r="D79" s="15"/>
      <c r="E79" s="38">
        <v>0</v>
      </c>
      <c r="F79" s="15">
        <f t="shared" si="21"/>
        <v>0</v>
      </c>
      <c r="G79" s="19"/>
      <c r="H79" s="16"/>
      <c r="I79" s="16">
        <f t="shared" si="28"/>
        <v>0</v>
      </c>
      <c r="J79" s="15"/>
      <c r="K79" s="15"/>
      <c r="L79" s="15">
        <f t="shared" si="29"/>
        <v>0</v>
      </c>
      <c r="M79" s="15">
        <f t="shared" si="22"/>
        <v>0</v>
      </c>
      <c r="N79" s="117"/>
    </row>
    <row r="80" spans="1:14" ht="15" x14ac:dyDescent="0.25">
      <c r="A80" s="29" t="s">
        <v>252</v>
      </c>
      <c r="B80" s="15">
        <v>21627.4</v>
      </c>
      <c r="C80" s="15">
        <v>80780</v>
      </c>
      <c r="D80" s="15">
        <v>80780</v>
      </c>
      <c r="E80" s="38">
        <v>49084.4</v>
      </c>
      <c r="F80" s="15">
        <f t="shared" si="21"/>
        <v>0</v>
      </c>
      <c r="G80" s="19"/>
      <c r="H80" s="16"/>
      <c r="I80" s="16">
        <f t="shared" si="28"/>
        <v>0</v>
      </c>
      <c r="J80" s="15"/>
      <c r="K80" s="15"/>
      <c r="L80" s="15">
        <f t="shared" si="29"/>
        <v>0</v>
      </c>
      <c r="M80" s="15">
        <f t="shared" si="22"/>
        <v>80780</v>
      </c>
      <c r="N80" s="117"/>
    </row>
    <row r="81" spans="1:501" ht="25.5" x14ac:dyDescent="0.25">
      <c r="A81" s="29" t="s">
        <v>61</v>
      </c>
      <c r="B81" s="15"/>
      <c r="C81" s="15"/>
      <c r="D81" s="15"/>
      <c r="E81" s="38"/>
      <c r="F81" s="15">
        <f t="shared" si="21"/>
        <v>0</v>
      </c>
      <c r="G81" s="19"/>
      <c r="H81" s="16"/>
      <c r="I81" s="16">
        <f t="shared" si="28"/>
        <v>0</v>
      </c>
      <c r="J81" s="15"/>
      <c r="K81" s="15"/>
      <c r="L81" s="15">
        <f t="shared" si="29"/>
        <v>0</v>
      </c>
      <c r="M81" s="15">
        <f t="shared" si="22"/>
        <v>0</v>
      </c>
      <c r="N81" s="117"/>
    </row>
    <row r="82" spans="1:501" s="40" customFormat="1" ht="15" x14ac:dyDescent="0.25">
      <c r="A82" s="29"/>
      <c r="B82" s="15"/>
      <c r="C82" s="15"/>
      <c r="D82" s="15"/>
      <c r="E82" s="38"/>
      <c r="F82" s="15">
        <f t="shared" si="21"/>
        <v>0</v>
      </c>
      <c r="G82" s="19"/>
      <c r="H82" s="16"/>
      <c r="I82" s="16">
        <f t="shared" si="28"/>
        <v>0</v>
      </c>
      <c r="J82" s="15"/>
      <c r="K82" s="15"/>
      <c r="L82" s="34">
        <f t="shared" si="29"/>
        <v>0</v>
      </c>
      <c r="M82" s="34">
        <f t="shared" si="22"/>
        <v>0</v>
      </c>
      <c r="N82" s="117"/>
      <c r="O82" s="39"/>
      <c r="P82" s="39"/>
      <c r="Q82" s="39"/>
      <c r="R82" s="39"/>
      <c r="S82" s="39"/>
      <c r="T82" s="39"/>
      <c r="U82" s="39"/>
      <c r="V82" s="39"/>
      <c r="W82" s="39"/>
      <c r="X82" s="39"/>
      <c r="Y82" s="39"/>
      <c r="Z82" s="39"/>
      <c r="AA82" s="39"/>
      <c r="AB82" s="39"/>
      <c r="AC82" s="39"/>
      <c r="AD82" s="39"/>
      <c r="AE82" s="39"/>
      <c r="AF82" s="39"/>
      <c r="AG82" s="39"/>
      <c r="AH82" s="39"/>
      <c r="AI82" s="39"/>
      <c r="AJ82" s="39"/>
      <c r="AK82" s="39"/>
      <c r="AL82" s="39"/>
      <c r="AM82" s="39"/>
      <c r="AN82" s="39"/>
      <c r="AO82" s="39"/>
      <c r="AP82" s="39"/>
      <c r="AQ82" s="39"/>
      <c r="AR82" s="39"/>
      <c r="AS82" s="39"/>
      <c r="AT82" s="39"/>
      <c r="AU82" s="39"/>
      <c r="AV82" s="39"/>
      <c r="AW82" s="39"/>
      <c r="AX82" s="39"/>
      <c r="AY82" s="39"/>
      <c r="AZ82" s="39"/>
      <c r="BA82" s="39"/>
      <c r="BB82" s="39"/>
      <c r="BC82" s="39"/>
      <c r="BD82" s="39"/>
      <c r="BE82" s="39"/>
      <c r="BF82" s="39"/>
      <c r="BG82" s="39"/>
      <c r="BH82" s="39"/>
      <c r="BI82" s="39"/>
      <c r="BJ82" s="39"/>
      <c r="BK82" s="39"/>
      <c r="BL82" s="39"/>
      <c r="BM82" s="39"/>
      <c r="BN82" s="39"/>
      <c r="BO82" s="39"/>
      <c r="BP82" s="39"/>
      <c r="BQ82" s="39"/>
      <c r="BR82" s="39"/>
      <c r="BS82" s="39"/>
      <c r="BT82" s="39"/>
      <c r="BU82" s="39"/>
      <c r="BV82" s="39"/>
      <c r="BW82" s="39"/>
      <c r="BX82" s="39"/>
      <c r="BY82" s="39"/>
      <c r="BZ82" s="39"/>
      <c r="CA82" s="39"/>
      <c r="CB82" s="39"/>
      <c r="CC82" s="39"/>
      <c r="CD82" s="39"/>
      <c r="CE82" s="39"/>
      <c r="CF82" s="39"/>
      <c r="CG82" s="39"/>
      <c r="CH82" s="39"/>
      <c r="CI82" s="39"/>
      <c r="CJ82" s="39"/>
      <c r="CK82" s="39"/>
      <c r="CL82" s="39"/>
      <c r="CM82" s="39"/>
      <c r="CN82" s="39"/>
      <c r="CO82" s="39"/>
      <c r="CP82" s="39"/>
      <c r="CQ82" s="39"/>
      <c r="CR82" s="39"/>
      <c r="CS82" s="39"/>
      <c r="CT82" s="39"/>
      <c r="CU82" s="39"/>
      <c r="CV82" s="39"/>
      <c r="CW82" s="39"/>
      <c r="CX82" s="39"/>
      <c r="CY82" s="39"/>
      <c r="CZ82" s="39"/>
      <c r="DA82" s="39"/>
      <c r="DB82" s="39"/>
      <c r="DC82" s="39"/>
      <c r="DD82" s="39"/>
      <c r="DE82" s="39"/>
      <c r="DF82" s="39"/>
      <c r="DG82" s="39"/>
      <c r="DH82" s="39"/>
      <c r="DI82" s="39"/>
      <c r="DJ82" s="39"/>
      <c r="DK82" s="39"/>
      <c r="DL82" s="39"/>
      <c r="DM82" s="39"/>
      <c r="DN82" s="39"/>
      <c r="DO82" s="39"/>
      <c r="DP82" s="39"/>
      <c r="DQ82" s="39"/>
      <c r="DR82" s="39"/>
      <c r="DS82" s="39"/>
      <c r="DT82" s="39"/>
      <c r="DU82" s="39"/>
      <c r="DV82" s="39"/>
      <c r="DW82" s="39"/>
      <c r="DX82" s="39"/>
      <c r="DY82" s="39"/>
      <c r="DZ82" s="39"/>
      <c r="EA82" s="39"/>
      <c r="EB82" s="39"/>
      <c r="EC82" s="39"/>
      <c r="ED82" s="39"/>
      <c r="EE82" s="39"/>
      <c r="EF82" s="39"/>
      <c r="EG82" s="39"/>
      <c r="EH82" s="39"/>
      <c r="EI82" s="39"/>
      <c r="EJ82" s="39"/>
      <c r="EK82" s="39"/>
      <c r="EL82" s="39"/>
      <c r="EM82" s="39"/>
      <c r="EN82" s="39"/>
      <c r="EO82" s="39"/>
      <c r="EP82" s="39"/>
      <c r="EQ82" s="39"/>
      <c r="ER82" s="39"/>
      <c r="ES82" s="39"/>
      <c r="ET82" s="39"/>
      <c r="EU82" s="39"/>
      <c r="EV82" s="39"/>
      <c r="EW82" s="39"/>
      <c r="EX82" s="39"/>
      <c r="EY82" s="39"/>
      <c r="EZ82" s="39"/>
      <c r="FA82" s="39"/>
      <c r="FB82" s="39"/>
      <c r="FC82" s="39"/>
      <c r="FD82" s="39"/>
      <c r="FE82" s="39"/>
      <c r="FF82" s="39"/>
      <c r="FG82" s="39"/>
      <c r="FH82" s="39"/>
      <c r="FI82" s="39"/>
      <c r="FJ82" s="39"/>
      <c r="FK82" s="39"/>
      <c r="FL82" s="39"/>
      <c r="FM82" s="39"/>
      <c r="FN82" s="39"/>
      <c r="FO82" s="39"/>
      <c r="FP82" s="39"/>
      <c r="FQ82" s="39"/>
      <c r="FR82" s="39"/>
      <c r="FS82" s="39"/>
      <c r="FT82" s="39"/>
      <c r="FU82" s="39"/>
      <c r="FV82" s="39"/>
      <c r="FW82" s="39"/>
      <c r="FX82" s="39"/>
      <c r="FY82" s="39"/>
      <c r="FZ82" s="39"/>
      <c r="GA82" s="39"/>
      <c r="GB82" s="39"/>
      <c r="GC82" s="39"/>
      <c r="GD82" s="39"/>
      <c r="GE82" s="39"/>
      <c r="GF82" s="39"/>
      <c r="GG82" s="39"/>
      <c r="GH82" s="39"/>
      <c r="GI82" s="39"/>
      <c r="GJ82" s="39"/>
      <c r="GK82" s="39"/>
      <c r="GL82" s="39"/>
      <c r="GM82" s="39"/>
      <c r="GN82" s="39"/>
      <c r="GO82" s="39"/>
      <c r="GP82" s="39"/>
      <c r="GQ82" s="39"/>
      <c r="GR82" s="39"/>
      <c r="GS82" s="39"/>
      <c r="GT82" s="39"/>
      <c r="GU82" s="39"/>
      <c r="GV82" s="39"/>
      <c r="GW82" s="39"/>
      <c r="GX82" s="39"/>
      <c r="GY82" s="39"/>
      <c r="GZ82" s="39"/>
      <c r="HA82" s="39"/>
      <c r="HB82" s="39"/>
      <c r="HC82" s="39"/>
      <c r="HD82" s="39"/>
      <c r="HE82" s="39"/>
      <c r="HF82" s="39"/>
      <c r="HG82" s="39"/>
      <c r="HH82" s="39"/>
      <c r="HI82" s="39"/>
      <c r="HJ82" s="39"/>
      <c r="HK82" s="39"/>
      <c r="HL82" s="39"/>
      <c r="HM82" s="39"/>
      <c r="HN82" s="39"/>
      <c r="HO82" s="39"/>
      <c r="HP82" s="39"/>
      <c r="HQ82" s="39"/>
      <c r="HR82" s="39"/>
      <c r="HS82" s="39"/>
      <c r="HT82" s="39"/>
      <c r="HU82" s="39"/>
      <c r="HV82" s="39"/>
      <c r="HW82" s="39"/>
      <c r="HX82" s="39"/>
      <c r="HY82" s="39"/>
      <c r="HZ82" s="39"/>
      <c r="IA82" s="39"/>
      <c r="IB82" s="39"/>
      <c r="IC82" s="39"/>
      <c r="ID82" s="39"/>
      <c r="IE82" s="39"/>
      <c r="IF82" s="39"/>
      <c r="IG82" s="39"/>
      <c r="IH82" s="39"/>
      <c r="II82" s="39"/>
      <c r="IJ82" s="39"/>
      <c r="IK82" s="39"/>
      <c r="IL82" s="39"/>
      <c r="IM82" s="39"/>
      <c r="IN82" s="39"/>
      <c r="IO82" s="39"/>
      <c r="IP82" s="39"/>
      <c r="IQ82" s="39"/>
      <c r="IR82" s="39"/>
      <c r="IS82" s="39"/>
      <c r="IT82" s="39"/>
      <c r="IU82" s="39"/>
      <c r="IV82" s="39"/>
      <c r="IW82" s="39"/>
      <c r="IX82" s="39"/>
      <c r="IY82" s="39"/>
      <c r="IZ82" s="39"/>
      <c r="JA82" s="39"/>
      <c r="JB82" s="39"/>
      <c r="JC82" s="39"/>
      <c r="JD82" s="39"/>
      <c r="JE82" s="39"/>
      <c r="JF82" s="39"/>
      <c r="JG82" s="39"/>
      <c r="JH82" s="39"/>
      <c r="JI82" s="39"/>
      <c r="JJ82" s="39"/>
      <c r="JK82" s="39"/>
      <c r="JL82" s="39"/>
      <c r="JM82" s="39"/>
      <c r="JN82" s="39"/>
      <c r="JO82" s="39"/>
      <c r="JP82" s="39"/>
      <c r="JQ82" s="39"/>
      <c r="JR82" s="39"/>
      <c r="JS82" s="39"/>
      <c r="JT82" s="39"/>
      <c r="JU82" s="39"/>
      <c r="JV82" s="39"/>
      <c r="JW82" s="39"/>
      <c r="JX82" s="39"/>
      <c r="JY82" s="39"/>
      <c r="JZ82" s="39"/>
      <c r="KA82" s="39"/>
      <c r="KB82" s="39"/>
      <c r="KC82" s="39"/>
      <c r="KD82" s="39"/>
      <c r="KE82" s="39"/>
      <c r="KF82" s="39"/>
      <c r="KG82" s="39"/>
      <c r="KH82" s="39"/>
      <c r="KI82" s="39"/>
      <c r="KJ82" s="39"/>
      <c r="KK82" s="39"/>
      <c r="KL82" s="39"/>
      <c r="KM82" s="39"/>
      <c r="KN82" s="39"/>
      <c r="KO82" s="39"/>
      <c r="KP82" s="39"/>
      <c r="KQ82" s="39"/>
      <c r="KR82" s="39"/>
      <c r="KS82" s="39"/>
      <c r="KT82" s="39"/>
      <c r="KU82" s="39"/>
      <c r="KV82" s="39"/>
      <c r="KW82" s="39"/>
      <c r="KX82" s="39"/>
      <c r="KY82" s="39"/>
      <c r="KZ82" s="39"/>
      <c r="LA82" s="39"/>
      <c r="LB82" s="39"/>
      <c r="LC82" s="39"/>
      <c r="LD82" s="39"/>
      <c r="LE82" s="39"/>
      <c r="LF82" s="39"/>
      <c r="LG82" s="39"/>
      <c r="LH82" s="39"/>
      <c r="LI82" s="39"/>
      <c r="LJ82" s="39"/>
      <c r="LK82" s="39"/>
      <c r="LL82" s="39"/>
      <c r="LM82" s="39"/>
      <c r="LN82" s="39"/>
      <c r="LO82" s="39"/>
      <c r="LP82" s="39"/>
      <c r="LQ82" s="39"/>
      <c r="LR82" s="39"/>
      <c r="LS82" s="39"/>
      <c r="LT82" s="39"/>
      <c r="LU82" s="39"/>
      <c r="LV82" s="39"/>
      <c r="LW82" s="39"/>
      <c r="LX82" s="39"/>
      <c r="LY82" s="39"/>
      <c r="LZ82" s="39"/>
      <c r="MA82" s="39"/>
      <c r="MB82" s="39"/>
      <c r="MC82" s="39"/>
      <c r="MD82" s="39"/>
      <c r="ME82" s="39"/>
      <c r="MF82" s="39"/>
      <c r="MG82" s="39"/>
      <c r="MH82" s="39"/>
      <c r="MI82" s="39"/>
      <c r="MJ82" s="39"/>
      <c r="MK82" s="39"/>
      <c r="ML82" s="39"/>
      <c r="MM82" s="39"/>
      <c r="MN82" s="39"/>
      <c r="MO82" s="39"/>
      <c r="MP82" s="39"/>
      <c r="MQ82" s="39"/>
      <c r="MR82" s="39"/>
      <c r="MS82" s="39"/>
      <c r="MT82" s="39"/>
      <c r="MU82" s="39"/>
      <c r="MV82" s="39"/>
      <c r="MW82" s="39"/>
      <c r="MX82" s="39"/>
      <c r="MY82" s="39"/>
      <c r="MZ82" s="39"/>
      <c r="NA82" s="39"/>
      <c r="NB82" s="39"/>
      <c r="NC82" s="39"/>
      <c r="ND82" s="39"/>
      <c r="NE82" s="39"/>
      <c r="NF82" s="39"/>
      <c r="NG82" s="39"/>
      <c r="NH82" s="39"/>
      <c r="NI82" s="39"/>
      <c r="NJ82" s="39"/>
      <c r="NK82" s="39"/>
      <c r="NL82" s="39"/>
      <c r="NM82" s="39"/>
      <c r="NN82" s="39"/>
      <c r="NO82" s="39"/>
      <c r="NP82" s="39"/>
      <c r="NQ82" s="39"/>
      <c r="NR82" s="39"/>
      <c r="NS82" s="39"/>
      <c r="NT82" s="39"/>
      <c r="NU82" s="39"/>
      <c r="NV82" s="39"/>
      <c r="NW82" s="39"/>
      <c r="NX82" s="39"/>
      <c r="NY82" s="39"/>
      <c r="NZ82" s="39"/>
      <c r="OA82" s="39"/>
      <c r="OB82" s="39"/>
      <c r="OC82" s="39"/>
      <c r="OD82" s="39"/>
      <c r="OE82" s="39"/>
      <c r="OF82" s="39"/>
      <c r="OG82" s="39"/>
      <c r="OH82" s="39"/>
      <c r="OI82" s="39"/>
      <c r="OJ82" s="39"/>
      <c r="OK82" s="39"/>
      <c r="OL82" s="39"/>
      <c r="OM82" s="39"/>
      <c r="ON82" s="39"/>
      <c r="OO82" s="39"/>
      <c r="OP82" s="39"/>
      <c r="OQ82" s="39"/>
      <c r="OR82" s="39"/>
      <c r="OS82" s="39"/>
      <c r="OT82" s="39"/>
      <c r="OU82" s="39"/>
      <c r="OV82" s="39"/>
      <c r="OW82" s="39"/>
      <c r="OX82" s="39"/>
      <c r="OY82" s="39"/>
      <c r="OZ82" s="39"/>
      <c r="PA82" s="39"/>
      <c r="PB82" s="39"/>
      <c r="PC82" s="39"/>
      <c r="PD82" s="39"/>
      <c r="PE82" s="39"/>
      <c r="PF82" s="39"/>
      <c r="PG82" s="39"/>
      <c r="PH82" s="39"/>
      <c r="PI82" s="39"/>
      <c r="PJ82" s="39"/>
      <c r="PK82" s="39"/>
      <c r="PL82" s="39"/>
      <c r="PM82" s="39"/>
      <c r="PN82" s="39"/>
      <c r="PO82" s="39"/>
      <c r="PP82" s="39"/>
      <c r="PQ82" s="39"/>
      <c r="PR82" s="39"/>
      <c r="PS82" s="39"/>
      <c r="PT82" s="39"/>
      <c r="PU82" s="39"/>
      <c r="PV82" s="39"/>
      <c r="PW82" s="39"/>
      <c r="PX82" s="39"/>
      <c r="PY82" s="39"/>
      <c r="PZ82" s="39"/>
      <c r="QA82" s="39"/>
      <c r="QB82" s="39"/>
      <c r="QC82" s="39"/>
      <c r="QD82" s="39"/>
      <c r="QE82" s="39"/>
      <c r="QF82" s="39"/>
      <c r="QG82" s="39"/>
      <c r="QH82" s="39"/>
      <c r="QI82" s="39"/>
      <c r="QJ82" s="39"/>
      <c r="QK82" s="39"/>
      <c r="QL82" s="39"/>
      <c r="QM82" s="39"/>
      <c r="QN82" s="39"/>
      <c r="QO82" s="39"/>
      <c r="QP82" s="39"/>
      <c r="QQ82" s="39"/>
      <c r="QR82" s="39"/>
      <c r="QS82" s="39"/>
      <c r="QT82" s="39"/>
      <c r="QU82" s="39"/>
      <c r="QV82" s="39"/>
      <c r="QW82" s="39"/>
      <c r="QX82" s="39"/>
      <c r="QY82" s="39"/>
      <c r="QZ82" s="39"/>
      <c r="RA82" s="39"/>
      <c r="RB82" s="39"/>
      <c r="RC82" s="39"/>
      <c r="RD82" s="39"/>
      <c r="RE82" s="39"/>
      <c r="RF82" s="39"/>
      <c r="RG82" s="39"/>
      <c r="RH82" s="39"/>
      <c r="RI82" s="39"/>
      <c r="RJ82" s="39"/>
      <c r="RK82" s="39"/>
      <c r="RL82" s="39"/>
      <c r="RM82" s="39"/>
      <c r="RN82" s="39"/>
      <c r="RO82" s="39"/>
      <c r="RP82" s="39"/>
      <c r="RQ82" s="39"/>
      <c r="RR82" s="39"/>
      <c r="RS82" s="39"/>
      <c r="RT82" s="39"/>
      <c r="RU82" s="39"/>
      <c r="RV82" s="39"/>
      <c r="RW82" s="39"/>
      <c r="RX82" s="39"/>
      <c r="RY82" s="39"/>
      <c r="RZ82" s="39"/>
      <c r="SA82" s="39"/>
      <c r="SB82" s="39"/>
      <c r="SC82" s="39"/>
      <c r="SD82" s="39"/>
      <c r="SE82" s="39"/>
      <c r="SF82" s="39"/>
      <c r="SG82" s="39"/>
    </row>
    <row r="83" spans="1:501" ht="15" x14ac:dyDescent="0.25">
      <c r="A83" s="32" t="s">
        <v>98</v>
      </c>
      <c r="B83" s="34">
        <f>SUM(B84:B90)</f>
        <v>15745.4</v>
      </c>
      <c r="C83" s="34">
        <f>C84+C85+C86+C87</f>
        <v>74540</v>
      </c>
      <c r="D83" s="34">
        <f>D84+D85+D86+D87</f>
        <v>74540</v>
      </c>
      <c r="E83" s="34">
        <f t="shared" ref="E83:K83" si="33">SUM(E84:E90)</f>
        <v>46286.400000000001</v>
      </c>
      <c r="F83" s="34">
        <f t="shared" si="21"/>
        <v>0</v>
      </c>
      <c r="G83" s="34">
        <f t="shared" si="33"/>
        <v>0</v>
      </c>
      <c r="H83" s="34">
        <f t="shared" si="33"/>
        <v>0</v>
      </c>
      <c r="I83" s="34">
        <f t="shared" si="28"/>
        <v>0</v>
      </c>
      <c r="J83" s="34">
        <f t="shared" si="33"/>
        <v>0</v>
      </c>
      <c r="K83" s="34">
        <f t="shared" si="33"/>
        <v>0</v>
      </c>
      <c r="L83" s="34">
        <f t="shared" si="29"/>
        <v>0</v>
      </c>
      <c r="M83" s="34">
        <f t="shared" si="22"/>
        <v>74540</v>
      </c>
      <c r="N83" s="120"/>
    </row>
    <row r="84" spans="1:501" s="4" customFormat="1" ht="15" x14ac:dyDescent="0.25">
      <c r="A84" s="29" t="s">
        <v>221</v>
      </c>
      <c r="B84" s="15">
        <v>6383</v>
      </c>
      <c r="C84" s="15">
        <v>6240</v>
      </c>
      <c r="D84" s="15">
        <v>6240</v>
      </c>
      <c r="E84" s="34">
        <v>4948</v>
      </c>
      <c r="F84" s="15">
        <f t="shared" si="21"/>
        <v>0</v>
      </c>
      <c r="G84" s="15"/>
      <c r="H84" s="16"/>
      <c r="I84" s="16">
        <f t="shared" si="28"/>
        <v>0</v>
      </c>
      <c r="J84" s="15"/>
      <c r="K84" s="15"/>
      <c r="L84" s="34">
        <f t="shared" si="29"/>
        <v>0</v>
      </c>
      <c r="M84" s="34">
        <f t="shared" si="22"/>
        <v>6240</v>
      </c>
      <c r="N84" s="117"/>
    </row>
    <row r="85" spans="1:501" s="4" customFormat="1" ht="15" x14ac:dyDescent="0.25">
      <c r="A85" s="29" t="s">
        <v>62</v>
      </c>
      <c r="B85" s="15">
        <v>0</v>
      </c>
      <c r="C85" s="15">
        <v>0</v>
      </c>
      <c r="D85" s="15">
        <v>0</v>
      </c>
      <c r="E85" s="34"/>
      <c r="F85" s="15">
        <f t="shared" si="21"/>
        <v>0</v>
      </c>
      <c r="G85" s="15"/>
      <c r="H85" s="16"/>
      <c r="I85" s="16">
        <f t="shared" si="28"/>
        <v>0</v>
      </c>
      <c r="J85" s="15"/>
      <c r="K85" s="15"/>
      <c r="L85" s="34">
        <f t="shared" si="29"/>
        <v>0</v>
      </c>
      <c r="M85" s="34">
        <f t="shared" si="22"/>
        <v>0</v>
      </c>
      <c r="N85" s="117"/>
    </row>
    <row r="86" spans="1:501" s="4" customFormat="1" ht="15" x14ac:dyDescent="0.25">
      <c r="A86" s="29" t="s">
        <v>63</v>
      </c>
      <c r="B86" s="15">
        <v>0</v>
      </c>
      <c r="C86" s="15">
        <v>2500</v>
      </c>
      <c r="D86" s="15">
        <v>2500</v>
      </c>
      <c r="E86" s="34">
        <v>0</v>
      </c>
      <c r="F86" s="15">
        <f t="shared" si="21"/>
        <v>0</v>
      </c>
      <c r="G86" s="15"/>
      <c r="H86" s="16"/>
      <c r="I86" s="16">
        <f t="shared" si="28"/>
        <v>0</v>
      </c>
      <c r="J86" s="15"/>
      <c r="K86" s="15"/>
      <c r="L86" s="34">
        <f t="shared" si="29"/>
        <v>0</v>
      </c>
      <c r="M86" s="34">
        <f t="shared" si="22"/>
        <v>2500</v>
      </c>
      <c r="N86" s="117"/>
    </row>
    <row r="87" spans="1:501" s="4" customFormat="1" ht="15" x14ac:dyDescent="0.25">
      <c r="A87" s="29" t="s">
        <v>64</v>
      </c>
      <c r="B87" s="15">
        <v>9362.4</v>
      </c>
      <c r="C87" s="15">
        <v>65800</v>
      </c>
      <c r="D87" s="15">
        <v>65800</v>
      </c>
      <c r="E87" s="34">
        <v>41338.400000000001</v>
      </c>
      <c r="F87" s="15">
        <f t="shared" si="21"/>
        <v>0</v>
      </c>
      <c r="G87" s="15"/>
      <c r="H87" s="16"/>
      <c r="I87" s="16">
        <f t="shared" si="28"/>
        <v>0</v>
      </c>
      <c r="J87" s="15"/>
      <c r="K87" s="15"/>
      <c r="L87" s="15">
        <f t="shared" si="29"/>
        <v>0</v>
      </c>
      <c r="M87" s="15">
        <f t="shared" si="22"/>
        <v>65800</v>
      </c>
      <c r="N87" s="117"/>
    </row>
    <row r="88" spans="1:501" s="4" customFormat="1" ht="15" x14ac:dyDescent="0.25">
      <c r="A88" s="29" t="s">
        <v>65</v>
      </c>
      <c r="B88" s="15"/>
      <c r="C88" s="15"/>
      <c r="D88" s="15"/>
      <c r="E88" s="34"/>
      <c r="F88" s="15">
        <f t="shared" si="21"/>
        <v>0</v>
      </c>
      <c r="G88" s="15"/>
      <c r="H88" s="16"/>
      <c r="I88" s="16">
        <f t="shared" si="28"/>
        <v>0</v>
      </c>
      <c r="J88" s="15"/>
      <c r="K88" s="15"/>
      <c r="L88" s="15">
        <f t="shared" si="29"/>
        <v>0</v>
      </c>
      <c r="M88" s="15">
        <f t="shared" si="22"/>
        <v>0</v>
      </c>
      <c r="N88" s="117"/>
    </row>
    <row r="89" spans="1:501" s="4" customFormat="1" ht="15" x14ac:dyDescent="0.25">
      <c r="A89" s="29" t="s">
        <v>66</v>
      </c>
      <c r="B89" s="15"/>
      <c r="C89" s="15"/>
      <c r="D89" s="15"/>
      <c r="E89" s="34"/>
      <c r="F89" s="15">
        <f t="shared" si="21"/>
        <v>0</v>
      </c>
      <c r="G89" s="15"/>
      <c r="H89" s="16"/>
      <c r="I89" s="16">
        <f t="shared" si="28"/>
        <v>0</v>
      </c>
      <c r="J89" s="15"/>
      <c r="K89" s="15"/>
      <c r="L89" s="34">
        <f t="shared" si="29"/>
        <v>0</v>
      </c>
      <c r="M89" s="34">
        <f t="shared" si="22"/>
        <v>0</v>
      </c>
      <c r="N89" s="117"/>
    </row>
    <row r="90" spans="1:501" s="4" customFormat="1" ht="15" x14ac:dyDescent="0.25">
      <c r="A90" s="29" t="s">
        <v>56</v>
      </c>
      <c r="B90" s="15"/>
      <c r="C90" s="15"/>
      <c r="D90" s="15"/>
      <c r="E90" s="34"/>
      <c r="F90" s="15">
        <f t="shared" si="21"/>
        <v>0</v>
      </c>
      <c r="G90" s="15"/>
      <c r="H90" s="16"/>
      <c r="I90" s="16">
        <f t="shared" si="28"/>
        <v>0</v>
      </c>
      <c r="J90" s="15"/>
      <c r="K90" s="15"/>
      <c r="L90" s="34">
        <f t="shared" si="29"/>
        <v>0</v>
      </c>
      <c r="M90" s="34">
        <f t="shared" si="22"/>
        <v>0</v>
      </c>
      <c r="N90" s="119"/>
    </row>
    <row r="91" spans="1:501" s="4" customFormat="1" ht="25.5" x14ac:dyDescent="0.25">
      <c r="A91" s="32" t="s">
        <v>48</v>
      </c>
      <c r="B91" s="33">
        <v>4428.3999999999996</v>
      </c>
      <c r="C91" s="33">
        <v>10000</v>
      </c>
      <c r="D91" s="33">
        <v>10000</v>
      </c>
      <c r="E91" s="34">
        <v>1138.4000000000001</v>
      </c>
      <c r="F91" s="15">
        <f t="shared" si="21"/>
        <v>0</v>
      </c>
      <c r="G91" s="15"/>
      <c r="H91" s="146"/>
      <c r="I91" s="16">
        <f t="shared" si="28"/>
        <v>0</v>
      </c>
      <c r="J91" s="33"/>
      <c r="K91" s="33"/>
      <c r="L91" s="34">
        <f t="shared" si="29"/>
        <v>0</v>
      </c>
      <c r="M91" s="34">
        <f t="shared" si="22"/>
        <v>10000</v>
      </c>
      <c r="N91" s="117"/>
    </row>
    <row r="92" spans="1:501" s="4" customFormat="1" ht="76.5" x14ac:dyDescent="0.25">
      <c r="A92" s="29" t="s">
        <v>67</v>
      </c>
      <c r="B92" s="34">
        <f>SUM(B93:B96)</f>
        <v>228300</v>
      </c>
      <c r="C92" s="34">
        <f t="shared" ref="C92:K92" si="34">SUM(C93:C96)</f>
        <v>221000</v>
      </c>
      <c r="D92" s="34">
        <f t="shared" ref="D92" si="35">SUM(D93:D96)</f>
        <v>221000</v>
      </c>
      <c r="E92" s="34">
        <f t="shared" si="34"/>
        <v>233800</v>
      </c>
      <c r="F92" s="34">
        <f t="shared" si="21"/>
        <v>0</v>
      </c>
      <c r="G92" s="34">
        <f t="shared" si="34"/>
        <v>0</v>
      </c>
      <c r="H92" s="34">
        <f t="shared" si="34"/>
        <v>0</v>
      </c>
      <c r="I92" s="34">
        <f t="shared" si="28"/>
        <v>0</v>
      </c>
      <c r="J92" s="34">
        <f t="shared" si="34"/>
        <v>0</v>
      </c>
      <c r="K92" s="34">
        <f t="shared" si="34"/>
        <v>0</v>
      </c>
      <c r="L92" s="34">
        <f t="shared" si="29"/>
        <v>0</v>
      </c>
      <c r="M92" s="34">
        <f t="shared" si="22"/>
        <v>221000</v>
      </c>
      <c r="N92" s="120"/>
    </row>
    <row r="93" spans="1:501" s="4" customFormat="1" ht="15" x14ac:dyDescent="0.25">
      <c r="A93" s="32" t="s">
        <v>59</v>
      </c>
      <c r="B93" s="15"/>
      <c r="C93" s="15"/>
      <c r="D93" s="15"/>
      <c r="E93" s="34"/>
      <c r="F93" s="15">
        <f t="shared" si="21"/>
        <v>0</v>
      </c>
      <c r="G93" s="15"/>
      <c r="H93" s="16"/>
      <c r="I93" s="16">
        <f t="shared" si="28"/>
        <v>0</v>
      </c>
      <c r="J93" s="15"/>
      <c r="K93" s="15"/>
      <c r="L93" s="15">
        <f t="shared" si="29"/>
        <v>0</v>
      </c>
      <c r="M93" s="15">
        <f t="shared" si="22"/>
        <v>0</v>
      </c>
      <c r="N93" s="117"/>
    </row>
    <row r="94" spans="1:501" s="4" customFormat="1" ht="43.5" customHeight="1" x14ac:dyDescent="0.25">
      <c r="A94" s="41" t="s">
        <v>224</v>
      </c>
      <c r="B94" s="15">
        <v>228300</v>
      </c>
      <c r="C94" s="15">
        <v>221000</v>
      </c>
      <c r="D94" s="15">
        <v>221000</v>
      </c>
      <c r="E94" s="15">
        <v>233800</v>
      </c>
      <c r="F94" s="15">
        <f t="shared" si="21"/>
        <v>0</v>
      </c>
      <c r="G94" s="15"/>
      <c r="H94" s="16"/>
      <c r="I94" s="16">
        <f t="shared" si="28"/>
        <v>0</v>
      </c>
      <c r="J94" s="15"/>
      <c r="K94" s="15"/>
      <c r="L94" s="15">
        <f t="shared" si="29"/>
        <v>0</v>
      </c>
      <c r="M94" s="15">
        <f t="shared" si="22"/>
        <v>221000</v>
      </c>
      <c r="N94" s="171"/>
    </row>
    <row r="95" spans="1:501" s="4" customFormat="1" ht="15" x14ac:dyDescent="0.25">
      <c r="A95" s="41"/>
      <c r="B95" s="15"/>
      <c r="C95" s="15"/>
      <c r="D95" s="15"/>
      <c r="E95" s="15"/>
      <c r="F95" s="15">
        <f t="shared" si="21"/>
        <v>0</v>
      </c>
      <c r="G95" s="15"/>
      <c r="H95" s="16"/>
      <c r="I95" s="16">
        <f t="shared" si="28"/>
        <v>0</v>
      </c>
      <c r="J95" s="15"/>
      <c r="K95" s="15"/>
      <c r="L95" s="15">
        <f t="shared" si="29"/>
        <v>0</v>
      </c>
      <c r="M95" s="15">
        <f t="shared" si="22"/>
        <v>0</v>
      </c>
      <c r="N95" s="117"/>
    </row>
    <row r="96" spans="1:501" s="4" customFormat="1" ht="15" x14ac:dyDescent="0.25">
      <c r="A96" s="32"/>
      <c r="B96" s="15"/>
      <c r="C96" s="15"/>
      <c r="D96" s="15"/>
      <c r="E96" s="15"/>
      <c r="F96" s="15">
        <f t="shared" si="21"/>
        <v>0</v>
      </c>
      <c r="G96" s="15"/>
      <c r="H96" s="16"/>
      <c r="I96" s="16">
        <f t="shared" si="28"/>
        <v>0</v>
      </c>
      <c r="J96" s="15"/>
      <c r="K96" s="15"/>
      <c r="L96" s="15">
        <f t="shared" si="29"/>
        <v>0</v>
      </c>
      <c r="M96" s="15">
        <f t="shared" si="22"/>
        <v>0</v>
      </c>
      <c r="N96" s="117"/>
    </row>
    <row r="97" spans="1:14" s="4" customFormat="1" ht="25.5" x14ac:dyDescent="0.25">
      <c r="A97" s="32" t="s">
        <v>48</v>
      </c>
      <c r="B97" s="15"/>
      <c r="C97" s="15"/>
      <c r="D97" s="15"/>
      <c r="E97" s="15"/>
      <c r="F97" s="15">
        <f t="shared" si="21"/>
        <v>0</v>
      </c>
      <c r="G97" s="15"/>
      <c r="H97" s="16"/>
      <c r="I97" s="16">
        <f t="shared" si="28"/>
        <v>0</v>
      </c>
      <c r="J97" s="15"/>
      <c r="K97" s="15"/>
      <c r="L97" s="15">
        <f t="shared" si="29"/>
        <v>0</v>
      </c>
      <c r="M97" s="15">
        <f t="shared" si="22"/>
        <v>0</v>
      </c>
      <c r="N97" s="117"/>
    </row>
    <row r="98" spans="1:14" s="4" customFormat="1" ht="15" x14ac:dyDescent="0.25">
      <c r="A98" s="32"/>
      <c r="B98" s="15"/>
      <c r="C98" s="15"/>
      <c r="D98" s="15"/>
      <c r="E98" s="15"/>
      <c r="F98" s="15">
        <f t="shared" si="21"/>
        <v>0</v>
      </c>
      <c r="G98" s="15"/>
      <c r="H98" s="16"/>
      <c r="I98" s="16">
        <f t="shared" si="28"/>
        <v>0</v>
      </c>
      <c r="J98" s="15"/>
      <c r="K98" s="15"/>
      <c r="L98" s="15">
        <f t="shared" si="29"/>
        <v>0</v>
      </c>
      <c r="M98" s="15">
        <f t="shared" si="22"/>
        <v>0</v>
      </c>
      <c r="N98" s="117"/>
    </row>
    <row r="99" spans="1:14" s="4" customFormat="1" ht="83.25" customHeight="1" x14ac:dyDescent="0.25">
      <c r="A99" s="42" t="s">
        <v>68</v>
      </c>
      <c r="B99" s="43">
        <f>SUM(B100:B106)</f>
        <v>7429982.9799999995</v>
      </c>
      <c r="C99" s="43">
        <f t="shared" ref="C99:K99" si="36">SUM(C100:C106)</f>
        <v>8079866.4500000002</v>
      </c>
      <c r="D99" s="43">
        <f t="shared" ref="D99" si="37">SUM(D100:D106)</f>
        <v>9083728.6600000001</v>
      </c>
      <c r="E99" s="43">
        <f t="shared" si="36"/>
        <v>6669307.5899999999</v>
      </c>
      <c r="F99" s="43">
        <f t="shared" si="21"/>
        <v>61140.47</v>
      </c>
      <c r="G99" s="43">
        <f t="shared" si="36"/>
        <v>0</v>
      </c>
      <c r="H99" s="43">
        <f t="shared" si="36"/>
        <v>61140.47</v>
      </c>
      <c r="I99" s="43">
        <f t="shared" si="28"/>
        <v>0</v>
      </c>
      <c r="J99" s="43">
        <f t="shared" si="36"/>
        <v>0</v>
      </c>
      <c r="K99" s="43">
        <f t="shared" si="36"/>
        <v>0</v>
      </c>
      <c r="L99" s="43">
        <f t="shared" si="29"/>
        <v>61140.47</v>
      </c>
      <c r="M99" s="43">
        <f t="shared" si="22"/>
        <v>9144869.1300000008</v>
      </c>
      <c r="N99" s="174" t="s">
        <v>277</v>
      </c>
    </row>
    <row r="100" spans="1:14" s="4" customFormat="1" ht="15" x14ac:dyDescent="0.25">
      <c r="A100" s="29" t="s">
        <v>54</v>
      </c>
      <c r="B100" s="15">
        <v>100874.87</v>
      </c>
      <c r="C100" s="15">
        <v>104336</v>
      </c>
      <c r="D100" s="15">
        <v>123685</v>
      </c>
      <c r="E100" s="15">
        <v>91755.68</v>
      </c>
      <c r="F100" s="15">
        <f t="shared" si="21"/>
        <v>0</v>
      </c>
      <c r="G100" s="15"/>
      <c r="H100" s="16"/>
      <c r="I100" s="16">
        <f t="shared" si="28"/>
        <v>0</v>
      </c>
      <c r="J100" s="15"/>
      <c r="K100" s="15"/>
      <c r="L100" s="15">
        <f t="shared" si="29"/>
        <v>0</v>
      </c>
      <c r="M100" s="15">
        <f t="shared" si="22"/>
        <v>123685</v>
      </c>
      <c r="N100" s="174"/>
    </row>
    <row r="101" spans="1:14" s="4" customFormat="1" ht="51" customHeight="1" x14ac:dyDescent="0.25">
      <c r="A101" s="29" t="s">
        <v>55</v>
      </c>
      <c r="B101" s="15">
        <v>4003562.75</v>
      </c>
      <c r="C101" s="15">
        <f>3494820+368895+437744.45</f>
        <v>4301459.45</v>
      </c>
      <c r="D101" s="15">
        <v>4975420.34</v>
      </c>
      <c r="E101" s="15">
        <v>3562036.58</v>
      </c>
      <c r="F101" s="15">
        <f t="shared" si="21"/>
        <v>33694.03</v>
      </c>
      <c r="G101" s="15"/>
      <c r="H101" s="16">
        <f>107+33587.03</f>
        <v>33694.03</v>
      </c>
      <c r="I101" s="16">
        <f t="shared" si="28"/>
        <v>0</v>
      </c>
      <c r="J101" s="15"/>
      <c r="K101" s="15"/>
      <c r="L101" s="15">
        <f t="shared" si="29"/>
        <v>33694.03</v>
      </c>
      <c r="M101" s="15">
        <f t="shared" si="22"/>
        <v>5009114.37</v>
      </c>
      <c r="N101" s="174" t="s">
        <v>300</v>
      </c>
    </row>
    <row r="102" spans="1:14" s="4" customFormat="1" ht="15" x14ac:dyDescent="0.25">
      <c r="A102" s="29" t="s">
        <v>218</v>
      </c>
      <c r="B102" s="15">
        <v>1026877.43</v>
      </c>
      <c r="C102" s="15">
        <v>1045000</v>
      </c>
      <c r="D102" s="15">
        <v>1238342.27</v>
      </c>
      <c r="E102" s="15">
        <v>1023537.89</v>
      </c>
      <c r="F102" s="15">
        <f t="shared" si="21"/>
        <v>27446.44</v>
      </c>
      <c r="G102" s="15"/>
      <c r="H102" s="16">
        <v>27446.44</v>
      </c>
      <c r="I102" s="16">
        <f t="shared" si="28"/>
        <v>0</v>
      </c>
      <c r="J102" s="15"/>
      <c r="K102" s="15"/>
      <c r="L102" s="15">
        <f t="shared" si="29"/>
        <v>27446.44</v>
      </c>
      <c r="M102" s="15">
        <f t="shared" si="22"/>
        <v>1265788.71</v>
      </c>
      <c r="N102" s="174"/>
    </row>
    <row r="103" spans="1:14" s="4" customFormat="1" ht="15" x14ac:dyDescent="0.25">
      <c r="A103" s="29" t="s">
        <v>57</v>
      </c>
      <c r="B103" s="15">
        <v>200939.14</v>
      </c>
      <c r="C103" s="15">
        <v>202867</v>
      </c>
      <c r="D103" s="15">
        <v>237362</v>
      </c>
      <c r="E103" s="15">
        <v>176011.38</v>
      </c>
      <c r="F103" s="15">
        <f t="shared" si="21"/>
        <v>0</v>
      </c>
      <c r="G103" s="15"/>
      <c r="H103" s="16"/>
      <c r="I103" s="16">
        <f t="shared" si="28"/>
        <v>0</v>
      </c>
      <c r="J103" s="15"/>
      <c r="K103" s="15"/>
      <c r="L103" s="15">
        <f t="shared" si="29"/>
        <v>0</v>
      </c>
      <c r="M103" s="15">
        <f t="shared" si="22"/>
        <v>237362</v>
      </c>
      <c r="N103" s="174"/>
    </row>
    <row r="104" spans="1:14" s="4" customFormat="1" ht="15" x14ac:dyDescent="0.25">
      <c r="A104" s="29"/>
      <c r="B104" s="15"/>
      <c r="C104" s="15"/>
      <c r="D104" s="15"/>
      <c r="E104" s="15"/>
      <c r="F104" s="15">
        <f t="shared" si="21"/>
        <v>0</v>
      </c>
      <c r="G104" s="15"/>
      <c r="H104" s="16"/>
      <c r="I104" s="16">
        <f t="shared" si="28"/>
        <v>0</v>
      </c>
      <c r="J104" s="15"/>
      <c r="K104" s="15"/>
      <c r="L104" s="15">
        <f t="shared" si="29"/>
        <v>0</v>
      </c>
      <c r="M104" s="15">
        <f t="shared" si="22"/>
        <v>0</v>
      </c>
      <c r="N104" s="174"/>
    </row>
    <row r="105" spans="1:14" s="4" customFormat="1" ht="15" x14ac:dyDescent="0.25">
      <c r="A105" s="29" t="s">
        <v>219</v>
      </c>
      <c r="B105" s="15">
        <v>293229.61</v>
      </c>
      <c r="C105" s="15">
        <v>327252</v>
      </c>
      <c r="D105" s="15">
        <v>330567.05</v>
      </c>
      <c r="E105" s="15">
        <v>209016.84</v>
      </c>
      <c r="F105" s="15">
        <f t="shared" si="21"/>
        <v>0</v>
      </c>
      <c r="G105" s="15"/>
      <c r="H105" s="16"/>
      <c r="I105" s="16">
        <f t="shared" si="28"/>
        <v>0</v>
      </c>
      <c r="J105" s="15"/>
      <c r="K105" s="15"/>
      <c r="L105" s="15">
        <f t="shared" si="29"/>
        <v>0</v>
      </c>
      <c r="M105" s="15">
        <f t="shared" si="22"/>
        <v>330567.05</v>
      </c>
      <c r="N105" s="174"/>
    </row>
    <row r="106" spans="1:14" s="4" customFormat="1" ht="25.5" x14ac:dyDescent="0.25">
      <c r="A106" s="29" t="s">
        <v>220</v>
      </c>
      <c r="B106" s="15">
        <v>1804499.18</v>
      </c>
      <c r="C106" s="15">
        <v>2098952</v>
      </c>
      <c r="D106" s="15">
        <v>2178352</v>
      </c>
      <c r="E106" s="15">
        <v>1606949.22</v>
      </c>
      <c r="F106" s="15">
        <f t="shared" si="21"/>
        <v>0</v>
      </c>
      <c r="G106" s="15"/>
      <c r="H106" s="16"/>
      <c r="I106" s="16">
        <f t="shared" si="28"/>
        <v>0</v>
      </c>
      <c r="J106" s="15"/>
      <c r="K106" s="15"/>
      <c r="L106" s="15">
        <f t="shared" si="29"/>
        <v>0</v>
      </c>
      <c r="M106" s="15">
        <f t="shared" si="22"/>
        <v>2178352</v>
      </c>
      <c r="N106" s="174"/>
    </row>
    <row r="107" spans="1:14" s="4" customFormat="1" ht="36.75" customHeight="1" x14ac:dyDescent="0.25">
      <c r="A107" s="32" t="s">
        <v>98</v>
      </c>
      <c r="B107" s="15">
        <f>B100+B101+B102+B103+B105</f>
        <v>5625483.7999999998</v>
      </c>
      <c r="C107" s="15">
        <f t="shared" ref="C107:M107" si="38">C100+C101+C102+C103+C105</f>
        <v>5980914.4500000002</v>
      </c>
      <c r="D107" s="15">
        <f t="shared" ref="D107" si="39">D100+D101+D102+D103+D105</f>
        <v>6905376.6599999992</v>
      </c>
      <c r="E107" s="15">
        <f t="shared" si="38"/>
        <v>5062358.37</v>
      </c>
      <c r="F107" s="15">
        <f t="shared" si="38"/>
        <v>61140.47</v>
      </c>
      <c r="G107" s="15">
        <f t="shared" si="38"/>
        <v>0</v>
      </c>
      <c r="H107" s="15">
        <f t="shared" si="38"/>
        <v>61140.47</v>
      </c>
      <c r="I107" s="15">
        <f t="shared" si="38"/>
        <v>0</v>
      </c>
      <c r="J107" s="15">
        <f t="shared" si="38"/>
        <v>0</v>
      </c>
      <c r="K107" s="15">
        <f t="shared" si="38"/>
        <v>0</v>
      </c>
      <c r="L107" s="15">
        <f t="shared" si="38"/>
        <v>61140.47</v>
      </c>
      <c r="M107" s="15">
        <f t="shared" si="38"/>
        <v>6966517.1299999999</v>
      </c>
      <c r="N107" s="174" t="s">
        <v>277</v>
      </c>
    </row>
    <row r="108" spans="1:14" s="4" customFormat="1" ht="33" customHeight="1" x14ac:dyDescent="0.25">
      <c r="A108" s="32" t="s">
        <v>48</v>
      </c>
      <c r="B108" s="33">
        <v>448092.78</v>
      </c>
      <c r="C108" s="15">
        <v>366069.58</v>
      </c>
      <c r="D108" s="15">
        <v>453932.79</v>
      </c>
      <c r="E108" s="19">
        <v>406319.49</v>
      </c>
      <c r="F108" s="15">
        <f t="shared" si="21"/>
        <v>0</v>
      </c>
      <c r="G108" s="15"/>
      <c r="H108" s="16"/>
      <c r="I108" s="16">
        <f t="shared" si="28"/>
        <v>0</v>
      </c>
      <c r="J108" s="15"/>
      <c r="K108" s="15"/>
      <c r="L108" s="15">
        <f t="shared" si="29"/>
        <v>0</v>
      </c>
      <c r="M108" s="15">
        <f t="shared" si="22"/>
        <v>453932.79</v>
      </c>
      <c r="N108" s="174"/>
    </row>
    <row r="109" spans="1:14" s="4" customFormat="1" ht="15" x14ac:dyDescent="0.2">
      <c r="A109" s="176"/>
      <c r="B109" s="15"/>
      <c r="C109" s="15"/>
      <c r="D109" s="15"/>
      <c r="E109" s="15"/>
      <c r="F109" s="15">
        <f t="shared" si="21"/>
        <v>0</v>
      </c>
      <c r="G109" s="15"/>
      <c r="H109" s="16"/>
      <c r="I109" s="16">
        <f t="shared" si="28"/>
        <v>0</v>
      </c>
      <c r="J109" s="15"/>
      <c r="K109" s="15"/>
      <c r="L109" s="15">
        <f t="shared" si="29"/>
        <v>0</v>
      </c>
      <c r="M109" s="15">
        <f t="shared" si="22"/>
        <v>0</v>
      </c>
      <c r="N109" s="117"/>
    </row>
    <row r="110" spans="1:14" s="4" customFormat="1" ht="25.5" x14ac:dyDescent="0.25">
      <c r="A110" s="29" t="s">
        <v>69</v>
      </c>
      <c r="B110" s="15"/>
      <c r="C110" s="15"/>
      <c r="D110" s="15"/>
      <c r="E110" s="15"/>
      <c r="F110" s="15">
        <f t="shared" si="21"/>
        <v>0</v>
      </c>
      <c r="G110" s="15"/>
      <c r="H110" s="16"/>
      <c r="I110" s="16">
        <f t="shared" si="28"/>
        <v>0</v>
      </c>
      <c r="J110" s="15"/>
      <c r="K110" s="15"/>
      <c r="L110" s="15">
        <f t="shared" si="29"/>
        <v>0</v>
      </c>
      <c r="M110" s="15">
        <f t="shared" si="22"/>
        <v>0</v>
      </c>
      <c r="N110" s="117"/>
    </row>
    <row r="111" spans="1:14" s="4" customFormat="1" ht="38.25" x14ac:dyDescent="0.25">
      <c r="A111" s="29" t="s">
        <v>70</v>
      </c>
      <c r="B111" s="15"/>
      <c r="C111" s="15"/>
      <c r="D111" s="15"/>
      <c r="E111" s="15"/>
      <c r="F111" s="15">
        <f t="shared" si="21"/>
        <v>0</v>
      </c>
      <c r="G111" s="15"/>
      <c r="H111" s="16"/>
      <c r="I111" s="16">
        <f t="shared" si="28"/>
        <v>0</v>
      </c>
      <c r="J111" s="15"/>
      <c r="K111" s="15"/>
      <c r="L111" s="15">
        <f t="shared" si="29"/>
        <v>0</v>
      </c>
      <c r="M111" s="15">
        <f t="shared" si="22"/>
        <v>0</v>
      </c>
      <c r="N111" s="117"/>
    </row>
    <row r="112" spans="1:14" s="4" customFormat="1" ht="25.5" x14ac:dyDescent="0.25">
      <c r="A112" s="32" t="s">
        <v>48</v>
      </c>
      <c r="B112" s="15"/>
      <c r="C112" s="15"/>
      <c r="D112" s="15"/>
      <c r="E112" s="15"/>
      <c r="F112" s="15">
        <f t="shared" si="21"/>
        <v>0</v>
      </c>
      <c r="G112" s="15"/>
      <c r="H112" s="16"/>
      <c r="I112" s="16">
        <f t="shared" si="28"/>
        <v>0</v>
      </c>
      <c r="J112" s="15"/>
      <c r="K112" s="15"/>
      <c r="L112" s="15">
        <f t="shared" si="29"/>
        <v>0</v>
      </c>
      <c r="M112" s="15">
        <f t="shared" si="22"/>
        <v>0</v>
      </c>
      <c r="N112" s="117"/>
    </row>
    <row r="113" spans="1:14" s="4" customFormat="1" ht="51" x14ac:dyDescent="0.25">
      <c r="A113" s="29" t="s">
        <v>71</v>
      </c>
      <c r="B113" s="15">
        <f>B115+B117+B118</f>
        <v>0</v>
      </c>
      <c r="C113" s="15">
        <f t="shared" ref="C113:H113" si="40">C115+C117+C118</f>
        <v>526315.79</v>
      </c>
      <c r="D113" s="15">
        <f>D115+D116</f>
        <v>91372558.950000003</v>
      </c>
      <c r="E113" s="15">
        <v>91372558.950000003</v>
      </c>
      <c r="F113" s="15">
        <f t="shared" ref="F113:F201" si="41">G113+H113</f>
        <v>0</v>
      </c>
      <c r="G113" s="15">
        <f t="shared" si="40"/>
        <v>0</v>
      </c>
      <c r="H113" s="15">
        <f t="shared" si="40"/>
        <v>0</v>
      </c>
      <c r="I113" s="15">
        <f t="shared" si="28"/>
        <v>0</v>
      </c>
      <c r="J113" s="15">
        <f>J116</f>
        <v>0</v>
      </c>
      <c r="K113" s="15">
        <f>K116</f>
        <v>0</v>
      </c>
      <c r="L113" s="15">
        <f t="shared" si="29"/>
        <v>0</v>
      </c>
      <c r="M113" s="15">
        <f t="shared" ref="M113:M201" si="42">D113+L113</f>
        <v>91372558.950000003</v>
      </c>
      <c r="N113" s="172"/>
    </row>
    <row r="114" spans="1:14" s="4" customFormat="1" ht="15" x14ac:dyDescent="0.25">
      <c r="A114" s="32" t="s">
        <v>59</v>
      </c>
      <c r="B114" s="15"/>
      <c r="C114" s="15"/>
      <c r="D114" s="15"/>
      <c r="E114" s="15"/>
      <c r="F114" s="15">
        <f t="shared" si="41"/>
        <v>0</v>
      </c>
      <c r="G114" s="15"/>
      <c r="H114" s="16"/>
      <c r="I114" s="16">
        <f t="shared" si="28"/>
        <v>0</v>
      </c>
      <c r="J114" s="15"/>
      <c r="K114" s="15"/>
      <c r="L114" s="15">
        <f t="shared" si="29"/>
        <v>0</v>
      </c>
      <c r="M114" s="15">
        <f t="shared" si="42"/>
        <v>0</v>
      </c>
      <c r="N114" s="184"/>
    </row>
    <row r="115" spans="1:14" s="4" customFormat="1" ht="38.25" x14ac:dyDescent="0.25">
      <c r="A115" s="29" t="s">
        <v>72</v>
      </c>
      <c r="B115" s="15">
        <v>0</v>
      </c>
      <c r="C115" s="15">
        <v>526315.79</v>
      </c>
      <c r="D115" s="15">
        <v>528090</v>
      </c>
      <c r="E115" s="15">
        <v>528090</v>
      </c>
      <c r="F115" s="15">
        <f t="shared" si="41"/>
        <v>0</v>
      </c>
      <c r="G115" s="15"/>
      <c r="H115" s="16"/>
      <c r="I115" s="16">
        <f t="shared" si="28"/>
        <v>0</v>
      </c>
      <c r="J115" s="15"/>
      <c r="K115" s="15"/>
      <c r="L115" s="15">
        <f t="shared" si="29"/>
        <v>0</v>
      </c>
      <c r="M115" s="15">
        <f t="shared" si="42"/>
        <v>528090</v>
      </c>
      <c r="N115" s="184"/>
    </row>
    <row r="116" spans="1:14" s="4" customFormat="1" ht="23.25" customHeight="1" x14ac:dyDescent="0.25">
      <c r="A116" s="29" t="s">
        <v>257</v>
      </c>
      <c r="B116" s="15"/>
      <c r="C116" s="15"/>
      <c r="D116" s="15">
        <v>90844468.950000003</v>
      </c>
      <c r="E116" s="15">
        <v>90844468.950000003</v>
      </c>
      <c r="F116" s="15">
        <f t="shared" si="41"/>
        <v>0</v>
      </c>
      <c r="G116" s="15"/>
      <c r="H116" s="16"/>
      <c r="I116" s="16">
        <f t="shared" si="28"/>
        <v>0</v>
      </c>
      <c r="J116" s="15"/>
      <c r="K116" s="15"/>
      <c r="L116" s="15">
        <f t="shared" si="29"/>
        <v>0</v>
      </c>
      <c r="M116" s="15">
        <f t="shared" si="42"/>
        <v>90844468.950000003</v>
      </c>
      <c r="N116" s="172"/>
    </row>
    <row r="117" spans="1:14" s="4" customFormat="1" ht="15" x14ac:dyDescent="0.25">
      <c r="A117" s="29" t="s">
        <v>73</v>
      </c>
      <c r="B117" s="15"/>
      <c r="C117" s="15"/>
      <c r="D117" s="15"/>
      <c r="E117" s="15"/>
      <c r="F117" s="15">
        <f t="shared" si="41"/>
        <v>0</v>
      </c>
      <c r="G117" s="15"/>
      <c r="H117" s="16"/>
      <c r="I117" s="16">
        <f t="shared" si="28"/>
        <v>0</v>
      </c>
      <c r="J117" s="15"/>
      <c r="K117" s="15"/>
      <c r="L117" s="15">
        <f t="shared" si="29"/>
        <v>0</v>
      </c>
      <c r="M117" s="15">
        <f t="shared" si="42"/>
        <v>0</v>
      </c>
      <c r="N117" s="119"/>
    </row>
    <row r="118" spans="1:14" s="4" customFormat="1" ht="25.5" x14ac:dyDescent="0.25">
      <c r="A118" s="29" t="s">
        <v>74</v>
      </c>
      <c r="B118" s="15"/>
      <c r="C118" s="15"/>
      <c r="D118" s="15"/>
      <c r="E118" s="15"/>
      <c r="F118" s="15">
        <f t="shared" si="41"/>
        <v>0</v>
      </c>
      <c r="G118" s="15"/>
      <c r="H118" s="16"/>
      <c r="I118" s="16">
        <f t="shared" si="28"/>
        <v>0</v>
      </c>
      <c r="J118" s="15"/>
      <c r="K118" s="15"/>
      <c r="L118" s="15">
        <f t="shared" si="29"/>
        <v>0</v>
      </c>
      <c r="M118" s="15">
        <f t="shared" si="42"/>
        <v>0</v>
      </c>
      <c r="N118" s="119"/>
    </row>
    <row r="119" spans="1:14" s="4" customFormat="1" ht="41.25" customHeight="1" x14ac:dyDescent="0.25">
      <c r="A119" s="32" t="s">
        <v>48</v>
      </c>
      <c r="B119" s="15">
        <v>0</v>
      </c>
      <c r="C119" s="15">
        <v>515789.47</v>
      </c>
      <c r="D119" s="15">
        <v>89543369.040000007</v>
      </c>
      <c r="E119" s="15">
        <v>89543369.040000007</v>
      </c>
      <c r="F119" s="15">
        <f t="shared" si="41"/>
        <v>0</v>
      </c>
      <c r="G119" s="15"/>
      <c r="H119" s="16"/>
      <c r="I119" s="16">
        <f t="shared" si="28"/>
        <v>0</v>
      </c>
      <c r="J119" s="15"/>
      <c r="K119" s="15"/>
      <c r="L119" s="15">
        <f t="shared" si="29"/>
        <v>0</v>
      </c>
      <c r="M119" s="15">
        <f t="shared" si="42"/>
        <v>89543369.040000007</v>
      </c>
      <c r="N119" s="172"/>
    </row>
    <row r="120" spans="1:14" s="4" customFormat="1" ht="79.5" customHeight="1" x14ac:dyDescent="0.25">
      <c r="A120" s="75" t="s">
        <v>75</v>
      </c>
      <c r="B120" s="76">
        <f>B122+B123+B124+B125+B126+B128+B129+B130+B131</f>
        <v>21926091.039999999</v>
      </c>
      <c r="C120" s="76">
        <f>C122+C123+C124+C125+C126+C128+C129+C130+C131</f>
        <v>13035369.109999999</v>
      </c>
      <c r="D120" s="76">
        <f>D122+D123+D124+D125+D126+D128+D129+D130+D131</f>
        <v>20954728.550000001</v>
      </c>
      <c r="E120" s="76">
        <f t="shared" ref="E120:J120" si="43">E122+E123+E124+E125+E126+E128+E129+E130+E131</f>
        <v>7457770.7999999998</v>
      </c>
      <c r="F120" s="76">
        <f t="shared" si="41"/>
        <v>10234155.59</v>
      </c>
      <c r="G120" s="76">
        <f>G128+G126+G131+G130</f>
        <v>9237300</v>
      </c>
      <c r="H120" s="76">
        <f>H128+H126+H130+H131</f>
        <v>996855.59000000008</v>
      </c>
      <c r="I120" s="76">
        <f t="shared" si="28"/>
        <v>-170924.97</v>
      </c>
      <c r="J120" s="76">
        <f t="shared" si="43"/>
        <v>0</v>
      </c>
      <c r="K120" s="76">
        <f>K122+K123+K124+K125+K126+K128+K129+K130+K131</f>
        <v>-170924.97</v>
      </c>
      <c r="L120" s="76">
        <f t="shared" si="29"/>
        <v>10063230.619999999</v>
      </c>
      <c r="M120" s="76">
        <f t="shared" si="42"/>
        <v>31017959.170000002</v>
      </c>
      <c r="N120" s="172"/>
    </row>
    <row r="121" spans="1:14" s="4" customFormat="1" ht="15" x14ac:dyDescent="0.25">
      <c r="A121" s="161" t="s">
        <v>59</v>
      </c>
      <c r="B121" s="33"/>
      <c r="C121" s="33"/>
      <c r="D121" s="33"/>
      <c r="E121" s="33"/>
      <c r="F121" s="33">
        <f t="shared" si="41"/>
        <v>0</v>
      </c>
      <c r="G121" s="33"/>
      <c r="H121" s="146"/>
      <c r="I121" s="146">
        <f t="shared" si="28"/>
        <v>0</v>
      </c>
      <c r="J121" s="146"/>
      <c r="K121" s="146"/>
      <c r="L121" s="76">
        <f t="shared" si="29"/>
        <v>0</v>
      </c>
      <c r="M121" s="76">
        <f t="shared" si="42"/>
        <v>0</v>
      </c>
      <c r="N121" s="119"/>
    </row>
    <row r="122" spans="1:14" s="4" customFormat="1" ht="39" customHeight="1" x14ac:dyDescent="0.25">
      <c r="A122" s="75" t="s">
        <v>76</v>
      </c>
      <c r="B122" s="15">
        <v>947347.86</v>
      </c>
      <c r="C122" s="33">
        <v>1110790.2</v>
      </c>
      <c r="D122" s="33">
        <v>1112212.2</v>
      </c>
      <c r="E122" s="33">
        <v>954711.84</v>
      </c>
      <c r="F122" s="33">
        <f t="shared" si="41"/>
        <v>0</v>
      </c>
      <c r="G122" s="33">
        <v>0</v>
      </c>
      <c r="H122" s="146"/>
      <c r="I122" s="146">
        <f t="shared" si="28"/>
        <v>-1313.16</v>
      </c>
      <c r="J122" s="33"/>
      <c r="K122" s="33">
        <v>-1313.16</v>
      </c>
      <c r="L122" s="33">
        <f t="shared" si="29"/>
        <v>-1313.16</v>
      </c>
      <c r="M122" s="33">
        <f t="shared" si="42"/>
        <v>1110899.04</v>
      </c>
      <c r="N122" s="170" t="s">
        <v>305</v>
      </c>
    </row>
    <row r="123" spans="1:14" s="4" customFormat="1" ht="15" x14ac:dyDescent="0.25">
      <c r="A123" s="75" t="s">
        <v>77</v>
      </c>
      <c r="B123" s="15"/>
      <c r="C123" s="33">
        <v>20000</v>
      </c>
      <c r="D123" s="33">
        <v>20000</v>
      </c>
      <c r="E123" s="76">
        <v>0</v>
      </c>
      <c r="F123" s="33">
        <f t="shared" si="41"/>
        <v>0</v>
      </c>
      <c r="G123" s="33"/>
      <c r="H123" s="146"/>
      <c r="I123" s="146">
        <f t="shared" si="28"/>
        <v>0</v>
      </c>
      <c r="J123" s="33"/>
      <c r="K123" s="33"/>
      <c r="L123" s="33">
        <f t="shared" si="29"/>
        <v>0</v>
      </c>
      <c r="M123" s="33">
        <f t="shared" si="42"/>
        <v>20000</v>
      </c>
      <c r="N123" s="119"/>
    </row>
    <row r="124" spans="1:14" s="4" customFormat="1" ht="15" x14ac:dyDescent="0.25">
      <c r="A124" s="45" t="s">
        <v>78</v>
      </c>
      <c r="B124" s="46">
        <v>49281</v>
      </c>
      <c r="C124" s="46">
        <v>63111</v>
      </c>
      <c r="D124" s="46">
        <v>63111</v>
      </c>
      <c r="E124" s="46">
        <v>67737.81</v>
      </c>
      <c r="F124" s="46">
        <f t="shared" si="41"/>
        <v>0</v>
      </c>
      <c r="G124" s="46"/>
      <c r="H124" s="147"/>
      <c r="I124" s="147">
        <f t="shared" si="28"/>
        <v>0</v>
      </c>
      <c r="J124" s="147"/>
      <c r="K124" s="46"/>
      <c r="L124" s="46">
        <f t="shared" si="29"/>
        <v>0</v>
      </c>
      <c r="M124" s="46">
        <f t="shared" si="42"/>
        <v>63111</v>
      </c>
      <c r="N124" s="127"/>
    </row>
    <row r="125" spans="1:14" s="4" customFormat="1" ht="25.5" x14ac:dyDescent="0.25">
      <c r="A125" s="29" t="s">
        <v>79</v>
      </c>
      <c r="B125" s="15"/>
      <c r="C125" s="33">
        <v>0</v>
      </c>
      <c r="D125" s="33">
        <v>0</v>
      </c>
      <c r="E125" s="33">
        <v>0</v>
      </c>
      <c r="F125" s="15">
        <f t="shared" si="41"/>
        <v>0</v>
      </c>
      <c r="G125" s="15"/>
      <c r="H125" s="16"/>
      <c r="I125" s="16">
        <f t="shared" si="28"/>
        <v>0</v>
      </c>
      <c r="J125" s="15"/>
      <c r="K125" s="15"/>
      <c r="L125" s="15">
        <f t="shared" si="29"/>
        <v>0</v>
      </c>
      <c r="M125" s="15">
        <f t="shared" si="42"/>
        <v>0</v>
      </c>
      <c r="N125" s="117"/>
    </row>
    <row r="126" spans="1:14" s="4" customFormat="1" ht="110.25" customHeight="1" x14ac:dyDescent="0.25">
      <c r="A126" s="29" t="s">
        <v>80</v>
      </c>
      <c r="B126" s="15">
        <v>17046357.710000001</v>
      </c>
      <c r="C126" s="33">
        <v>7334655</v>
      </c>
      <c r="D126" s="33">
        <v>15232592.439999999</v>
      </c>
      <c r="E126" s="33">
        <v>3647102.32</v>
      </c>
      <c r="F126" s="15">
        <f t="shared" si="41"/>
        <v>513924.21</v>
      </c>
      <c r="G126" s="166">
        <v>29000</v>
      </c>
      <c r="H126" s="16">
        <f>10924.21+474000</f>
        <v>484924.21</v>
      </c>
      <c r="I126" s="16">
        <f t="shared" si="28"/>
        <v>-3952.46</v>
      </c>
      <c r="J126" s="15"/>
      <c r="K126" s="15">
        <v>-3952.46</v>
      </c>
      <c r="L126" s="15">
        <f t="shared" si="29"/>
        <v>509971.75</v>
      </c>
      <c r="M126" s="15">
        <f t="shared" si="42"/>
        <v>15742564.189999999</v>
      </c>
      <c r="N126" s="172" t="s">
        <v>318</v>
      </c>
    </row>
    <row r="127" spans="1:14" s="175" customFormat="1" ht="27.75" customHeight="1" x14ac:dyDescent="0.25">
      <c r="A127" s="37" t="s">
        <v>259</v>
      </c>
      <c r="B127" s="28"/>
      <c r="C127" s="28">
        <v>7096000</v>
      </c>
      <c r="D127" s="28">
        <v>14987628.9</v>
      </c>
      <c r="E127" s="28">
        <v>3505528.92</v>
      </c>
      <c r="F127" s="28">
        <f t="shared" si="41"/>
        <v>474000</v>
      </c>
      <c r="G127" s="28"/>
      <c r="H127" s="143">
        <v>474000</v>
      </c>
      <c r="I127" s="143"/>
      <c r="J127" s="28"/>
      <c r="K127" s="28"/>
      <c r="L127" s="28">
        <f t="shared" si="29"/>
        <v>474000</v>
      </c>
      <c r="M127" s="28">
        <f t="shared" si="42"/>
        <v>15461628.9</v>
      </c>
      <c r="N127" s="172" t="s">
        <v>304</v>
      </c>
    </row>
    <row r="128" spans="1:14" s="4" customFormat="1" ht="114" customHeight="1" x14ac:dyDescent="0.25">
      <c r="A128" s="29" t="s">
        <v>73</v>
      </c>
      <c r="B128" s="15">
        <v>1937103.83</v>
      </c>
      <c r="C128" s="33">
        <v>2309967.56</v>
      </c>
      <c r="D128" s="33">
        <v>2329967.56</v>
      </c>
      <c r="E128" s="33">
        <v>1546356.01</v>
      </c>
      <c r="F128" s="15">
        <f t="shared" si="41"/>
        <v>9450585.3800000008</v>
      </c>
      <c r="G128" s="166">
        <f>3915000+50400+5000000</f>
        <v>8965400</v>
      </c>
      <c r="H128" s="146">
        <f>485185.38</f>
        <v>485185.38</v>
      </c>
      <c r="I128" s="16">
        <f t="shared" si="28"/>
        <v>-50000</v>
      </c>
      <c r="J128" s="15"/>
      <c r="K128" s="15">
        <v>-50000</v>
      </c>
      <c r="L128" s="15">
        <f t="shared" si="29"/>
        <v>9400585.3800000008</v>
      </c>
      <c r="M128" s="15">
        <f t="shared" si="42"/>
        <v>11730552.940000001</v>
      </c>
      <c r="N128" s="197" t="s">
        <v>331</v>
      </c>
    </row>
    <row r="129" spans="1:16" s="4" customFormat="1" ht="23.25" customHeight="1" x14ac:dyDescent="0.25">
      <c r="A129" s="29" t="s">
        <v>81</v>
      </c>
      <c r="B129" s="15">
        <v>19821.05</v>
      </c>
      <c r="C129" s="33">
        <v>31925</v>
      </c>
      <c r="D129" s="33">
        <v>31925</v>
      </c>
      <c r="E129" s="33">
        <v>9361.74</v>
      </c>
      <c r="F129" s="15">
        <f t="shared" si="41"/>
        <v>0</v>
      </c>
      <c r="G129" s="15"/>
      <c r="H129" s="16"/>
      <c r="I129" s="16">
        <f t="shared" si="28"/>
        <v>0</v>
      </c>
      <c r="J129" s="15"/>
      <c r="K129" s="15"/>
      <c r="L129" s="15">
        <f t="shared" si="29"/>
        <v>0</v>
      </c>
      <c r="M129" s="15">
        <f t="shared" si="42"/>
        <v>31925</v>
      </c>
      <c r="N129" s="119"/>
    </row>
    <row r="130" spans="1:16" s="4" customFormat="1" ht="84" customHeight="1" x14ac:dyDescent="0.25">
      <c r="A130" s="29" t="s">
        <v>82</v>
      </c>
      <c r="B130" s="15">
        <v>504838.69</v>
      </c>
      <c r="C130" s="33">
        <v>0</v>
      </c>
      <c r="D130" s="33">
        <v>63036</v>
      </c>
      <c r="E130" s="33">
        <v>90136</v>
      </c>
      <c r="F130" s="15">
        <f t="shared" si="41"/>
        <v>55646</v>
      </c>
      <c r="G130" s="166">
        <v>28900</v>
      </c>
      <c r="H130" s="16">
        <f>9000+17746</f>
        <v>26746</v>
      </c>
      <c r="I130" s="16">
        <f t="shared" si="28"/>
        <v>0</v>
      </c>
      <c r="J130" s="15"/>
      <c r="K130" s="15"/>
      <c r="L130" s="15">
        <f t="shared" si="29"/>
        <v>55646</v>
      </c>
      <c r="M130" s="15">
        <f t="shared" si="42"/>
        <v>118682</v>
      </c>
      <c r="N130" s="187" t="s">
        <v>326</v>
      </c>
    </row>
    <row r="131" spans="1:16" s="4" customFormat="1" ht="89.25" customHeight="1" x14ac:dyDescent="0.25">
      <c r="A131" s="29" t="s">
        <v>74</v>
      </c>
      <c r="B131" s="15">
        <v>1421340.9</v>
      </c>
      <c r="C131" s="33">
        <v>2164920.35</v>
      </c>
      <c r="D131" s="33">
        <v>2101884.35</v>
      </c>
      <c r="E131" s="33">
        <v>1142365.08</v>
      </c>
      <c r="F131" s="15">
        <f t="shared" si="41"/>
        <v>214000</v>
      </c>
      <c r="G131" s="166">
        <v>214000</v>
      </c>
      <c r="H131" s="16">
        <v>0</v>
      </c>
      <c r="I131" s="16">
        <f t="shared" si="28"/>
        <v>-115659.35</v>
      </c>
      <c r="J131" s="15"/>
      <c r="K131" s="15">
        <v>-115659.35</v>
      </c>
      <c r="L131" s="15">
        <f t="shared" si="29"/>
        <v>98340.65</v>
      </c>
      <c r="M131" s="15">
        <f t="shared" si="42"/>
        <v>2200225</v>
      </c>
      <c r="N131" s="172" t="s">
        <v>320</v>
      </c>
      <c r="P131" s="4" t="s">
        <v>241</v>
      </c>
    </row>
    <row r="132" spans="1:16" s="4" customFormat="1" ht="15" x14ac:dyDescent="0.25">
      <c r="A132" s="32" t="s">
        <v>204</v>
      </c>
      <c r="B132" s="15">
        <f>B133+B134+B135+B136+B137+B138+B139+B140+B141</f>
        <v>2936661.9299999997</v>
      </c>
      <c r="C132" s="15">
        <f t="shared" ref="C132:K132" si="44">C133+C134+C135+C136+C137+C138+C139+C140+C141</f>
        <v>3074180.55</v>
      </c>
      <c r="D132" s="15">
        <f t="shared" ref="D132" si="45">D133+D134+D135+D136+D137+D138+D139+D140+D141</f>
        <v>3074180.55</v>
      </c>
      <c r="E132" s="33">
        <f>E133+E134+E135+E136+E137+E138+E139+E140+E141</f>
        <v>1982875.3299999998</v>
      </c>
      <c r="F132" s="15">
        <f t="shared" ref="F132:F142" si="46">G132+H132</f>
        <v>340046</v>
      </c>
      <c r="G132" s="166">
        <f t="shared" si="44"/>
        <v>322300</v>
      </c>
      <c r="H132" s="15">
        <f t="shared" si="44"/>
        <v>17746</v>
      </c>
      <c r="I132" s="16">
        <f t="shared" ref="I132:I142" si="47">J132+K132</f>
        <v>-15647.51</v>
      </c>
      <c r="J132" s="15">
        <f t="shared" si="44"/>
        <v>0</v>
      </c>
      <c r="K132" s="15">
        <f t="shared" si="44"/>
        <v>-15647.51</v>
      </c>
      <c r="L132" s="15">
        <f t="shared" ref="L132:L141" si="48">I132+F132</f>
        <v>324398.49</v>
      </c>
      <c r="M132" s="15">
        <f t="shared" ref="M132:M142" si="49">D132+L132</f>
        <v>3398579.04</v>
      </c>
      <c r="N132" s="174"/>
    </row>
    <row r="133" spans="1:16" s="4" customFormat="1" ht="15" x14ac:dyDescent="0.25">
      <c r="A133" s="29" t="s">
        <v>76</v>
      </c>
      <c r="B133" s="15">
        <v>315869.14</v>
      </c>
      <c r="C133" s="15">
        <v>398645.2</v>
      </c>
      <c r="D133" s="15">
        <v>398645.2</v>
      </c>
      <c r="E133" s="33">
        <v>315022.82</v>
      </c>
      <c r="F133" s="15">
        <f t="shared" si="46"/>
        <v>0</v>
      </c>
      <c r="G133" s="15"/>
      <c r="H133" s="16"/>
      <c r="I133" s="16">
        <f t="shared" si="47"/>
        <v>-1313.16</v>
      </c>
      <c r="J133" s="15"/>
      <c r="K133" s="15">
        <v>-1313.16</v>
      </c>
      <c r="L133" s="15">
        <f t="shared" si="48"/>
        <v>-1313.16</v>
      </c>
      <c r="M133" s="15">
        <f t="shared" si="49"/>
        <v>397332.04000000004</v>
      </c>
      <c r="N133" s="170" t="s">
        <v>305</v>
      </c>
    </row>
    <row r="134" spans="1:16" s="4" customFormat="1" ht="15" x14ac:dyDescent="0.25">
      <c r="A134" s="29" t="s">
        <v>77</v>
      </c>
      <c r="B134" s="15"/>
      <c r="C134" s="15">
        <v>0</v>
      </c>
      <c r="D134" s="15">
        <v>0</v>
      </c>
      <c r="E134" s="33">
        <v>0</v>
      </c>
      <c r="F134" s="15">
        <f t="shared" si="46"/>
        <v>0</v>
      </c>
      <c r="G134" s="15"/>
      <c r="H134" s="16"/>
      <c r="I134" s="16">
        <f t="shared" si="47"/>
        <v>0</v>
      </c>
      <c r="J134" s="15"/>
      <c r="K134" s="15"/>
      <c r="L134" s="15">
        <f t="shared" si="48"/>
        <v>0</v>
      </c>
      <c r="M134" s="15">
        <f t="shared" si="49"/>
        <v>0</v>
      </c>
      <c r="N134" s="119"/>
    </row>
    <row r="135" spans="1:16" s="4" customFormat="1" ht="15" x14ac:dyDescent="0.25">
      <c r="A135" s="61" t="s">
        <v>78</v>
      </c>
      <c r="B135" s="15">
        <v>49281</v>
      </c>
      <c r="C135" s="15">
        <v>63111</v>
      </c>
      <c r="D135" s="15">
        <v>63111</v>
      </c>
      <c r="E135" s="33">
        <v>67737.81</v>
      </c>
      <c r="F135" s="15">
        <f t="shared" si="46"/>
        <v>0</v>
      </c>
      <c r="G135" s="15"/>
      <c r="H135" s="16"/>
      <c r="I135" s="16">
        <f t="shared" si="47"/>
        <v>0</v>
      </c>
      <c r="J135" s="15"/>
      <c r="K135" s="15"/>
      <c r="L135" s="15">
        <f t="shared" si="48"/>
        <v>0</v>
      </c>
      <c r="M135" s="15">
        <f t="shared" si="49"/>
        <v>63111</v>
      </c>
      <c r="N135" s="119"/>
    </row>
    <row r="136" spans="1:16" s="4" customFormat="1" ht="25.5" x14ac:dyDescent="0.25">
      <c r="A136" s="29" t="s">
        <v>79</v>
      </c>
      <c r="B136" s="15">
        <v>0</v>
      </c>
      <c r="C136" s="15">
        <v>0</v>
      </c>
      <c r="D136" s="15">
        <v>0</v>
      </c>
      <c r="E136" s="33">
        <v>0</v>
      </c>
      <c r="F136" s="15">
        <f t="shared" si="46"/>
        <v>0</v>
      </c>
      <c r="G136" s="15"/>
      <c r="H136" s="16"/>
      <c r="I136" s="16">
        <f t="shared" si="47"/>
        <v>0</v>
      </c>
      <c r="J136" s="15"/>
      <c r="K136" s="15"/>
      <c r="L136" s="15">
        <f t="shared" si="48"/>
        <v>0</v>
      </c>
      <c r="M136" s="15">
        <f t="shared" si="49"/>
        <v>0</v>
      </c>
      <c r="N136" s="119"/>
    </row>
    <row r="137" spans="1:16" s="4" customFormat="1" ht="51" customHeight="1" x14ac:dyDescent="0.25">
      <c r="A137" s="29" t="s">
        <v>80</v>
      </c>
      <c r="B137" s="15">
        <v>149911.96</v>
      </c>
      <c r="C137" s="15">
        <v>190323</v>
      </c>
      <c r="D137" s="15">
        <v>190323</v>
      </c>
      <c r="E137" s="33">
        <v>132938.6</v>
      </c>
      <c r="F137" s="15">
        <f t="shared" si="46"/>
        <v>29000</v>
      </c>
      <c r="G137" s="166">
        <v>29000</v>
      </c>
      <c r="H137" s="16"/>
      <c r="I137" s="16">
        <f t="shared" si="47"/>
        <v>0</v>
      </c>
      <c r="J137" s="15"/>
      <c r="K137" s="15"/>
      <c r="L137" s="15">
        <f t="shared" si="48"/>
        <v>29000</v>
      </c>
      <c r="M137" s="15">
        <f t="shared" si="49"/>
        <v>219323</v>
      </c>
      <c r="N137" s="198" t="s">
        <v>321</v>
      </c>
    </row>
    <row r="138" spans="1:16" s="4" customFormat="1" ht="68.25" customHeight="1" x14ac:dyDescent="0.25">
      <c r="A138" s="29" t="s">
        <v>73</v>
      </c>
      <c r="B138" s="15">
        <v>627625.09</v>
      </c>
      <c r="C138" s="15">
        <v>556509.6</v>
      </c>
      <c r="D138" s="15">
        <v>556509.6</v>
      </c>
      <c r="E138" s="33">
        <v>379424.91</v>
      </c>
      <c r="F138" s="15">
        <f t="shared" si="46"/>
        <v>50400</v>
      </c>
      <c r="G138" s="166">
        <v>50400</v>
      </c>
      <c r="H138" s="16"/>
      <c r="I138" s="16">
        <f t="shared" si="47"/>
        <v>0</v>
      </c>
      <c r="J138" s="15"/>
      <c r="K138" s="15"/>
      <c r="L138" s="15">
        <f t="shared" si="48"/>
        <v>50400</v>
      </c>
      <c r="M138" s="15">
        <f t="shared" si="49"/>
        <v>606909.6</v>
      </c>
      <c r="N138" s="198" t="s">
        <v>325</v>
      </c>
    </row>
    <row r="139" spans="1:16" s="4" customFormat="1" ht="30.75" customHeight="1" x14ac:dyDescent="0.25">
      <c r="A139" s="29" t="s">
        <v>81</v>
      </c>
      <c r="B139" s="15">
        <v>19821.05</v>
      </c>
      <c r="C139" s="15">
        <v>29000</v>
      </c>
      <c r="D139" s="15">
        <v>29000</v>
      </c>
      <c r="E139" s="33">
        <v>9361.74</v>
      </c>
      <c r="F139" s="15">
        <f t="shared" si="46"/>
        <v>0</v>
      </c>
      <c r="G139" s="15"/>
      <c r="H139" s="16"/>
      <c r="I139" s="16">
        <f t="shared" si="47"/>
        <v>0</v>
      </c>
      <c r="J139" s="15"/>
      <c r="K139" s="15"/>
      <c r="L139" s="15">
        <f t="shared" si="48"/>
        <v>0</v>
      </c>
      <c r="M139" s="15">
        <f t="shared" si="49"/>
        <v>29000</v>
      </c>
      <c r="N139" s="119"/>
    </row>
    <row r="140" spans="1:16" s="4" customFormat="1" ht="58.5" customHeight="1" x14ac:dyDescent="0.25">
      <c r="A140" s="29" t="s">
        <v>82</v>
      </c>
      <c r="B140" s="15">
        <v>490438.69</v>
      </c>
      <c r="C140" s="15">
        <v>0</v>
      </c>
      <c r="D140" s="15">
        <v>30236</v>
      </c>
      <c r="E140" s="33">
        <v>57336</v>
      </c>
      <c r="F140" s="15">
        <f t="shared" si="46"/>
        <v>46646</v>
      </c>
      <c r="G140" s="166">
        <v>28900</v>
      </c>
      <c r="H140" s="16">
        <v>17746</v>
      </c>
      <c r="I140" s="16">
        <f t="shared" si="47"/>
        <v>0</v>
      </c>
      <c r="J140" s="15"/>
      <c r="K140" s="15"/>
      <c r="L140" s="15">
        <f t="shared" si="48"/>
        <v>46646</v>
      </c>
      <c r="M140" s="15">
        <f t="shared" si="49"/>
        <v>76882</v>
      </c>
      <c r="N140" s="187" t="s">
        <v>319</v>
      </c>
    </row>
    <row r="141" spans="1:16" s="4" customFormat="1" ht="75.75" customHeight="1" x14ac:dyDescent="0.25">
      <c r="A141" s="29" t="s">
        <v>74</v>
      </c>
      <c r="B141" s="15">
        <v>1283715</v>
      </c>
      <c r="C141" s="15">
        <v>1836591.75</v>
      </c>
      <c r="D141" s="15">
        <v>1806355.75</v>
      </c>
      <c r="E141" s="33">
        <v>1021053.45</v>
      </c>
      <c r="F141" s="15">
        <f t="shared" si="46"/>
        <v>214000</v>
      </c>
      <c r="G141" s="166">
        <v>214000</v>
      </c>
      <c r="H141" s="16"/>
      <c r="I141" s="16">
        <f t="shared" si="47"/>
        <v>-14334.35</v>
      </c>
      <c r="J141" s="15"/>
      <c r="K141" s="15">
        <v>-14334.35</v>
      </c>
      <c r="L141" s="15">
        <f t="shared" si="48"/>
        <v>199665.65</v>
      </c>
      <c r="M141" s="15">
        <f t="shared" si="49"/>
        <v>2006021.4</v>
      </c>
      <c r="N141" s="198" t="s">
        <v>327</v>
      </c>
    </row>
    <row r="142" spans="1:16" s="4" customFormat="1" ht="81" customHeight="1" x14ac:dyDescent="0.25">
      <c r="A142" s="164" t="s">
        <v>48</v>
      </c>
      <c r="B142" s="166">
        <f>B143+B144+B145+B146+B147+B149+B150+B152+B151+B148+B153+B155</f>
        <v>10373481.24</v>
      </c>
      <c r="C142" s="166">
        <f>SUM(C143:C155)</f>
        <v>1098886.98</v>
      </c>
      <c r="D142" s="166">
        <f>SUM(D143:D155)</f>
        <v>1198886.98</v>
      </c>
      <c r="E142" s="166">
        <f>SUM(E143:E155)</f>
        <v>628981.51</v>
      </c>
      <c r="F142" s="15">
        <f t="shared" si="46"/>
        <v>9197300</v>
      </c>
      <c r="G142" s="166">
        <f>SUM(G143:G160)</f>
        <v>9197300</v>
      </c>
      <c r="H142" s="16">
        <v>0</v>
      </c>
      <c r="I142" s="16">
        <f t="shared" si="47"/>
        <v>0</v>
      </c>
      <c r="J142" s="15"/>
      <c r="K142" s="15">
        <f t="shared" ref="K142" si="50">K143</f>
        <v>0</v>
      </c>
      <c r="L142" s="15">
        <f>I142+F142</f>
        <v>9197300</v>
      </c>
      <c r="M142" s="15">
        <f t="shared" si="49"/>
        <v>10396186.98</v>
      </c>
      <c r="N142" s="172"/>
    </row>
    <row r="143" spans="1:16" s="4" customFormat="1" ht="49.5" customHeight="1" x14ac:dyDescent="0.25">
      <c r="A143" s="165" t="s">
        <v>206</v>
      </c>
      <c r="B143" s="33"/>
      <c r="C143" s="33"/>
      <c r="D143" s="33"/>
      <c r="E143" s="33"/>
      <c r="F143" s="33">
        <f t="shared" si="41"/>
        <v>0</v>
      </c>
      <c r="G143" s="33"/>
      <c r="H143" s="146"/>
      <c r="I143" s="146">
        <f t="shared" si="28"/>
        <v>0</v>
      </c>
      <c r="J143" s="33"/>
      <c r="K143" s="33"/>
      <c r="L143" s="33">
        <f t="shared" si="29"/>
        <v>0</v>
      </c>
      <c r="M143" s="33">
        <f t="shared" si="42"/>
        <v>0</v>
      </c>
      <c r="N143" s="168"/>
    </row>
    <row r="144" spans="1:16" s="4" customFormat="1" ht="15" hidden="1" x14ac:dyDescent="0.25">
      <c r="A144" s="75" t="s">
        <v>254</v>
      </c>
      <c r="B144" s="33"/>
      <c r="C144" s="33"/>
      <c r="D144" s="33"/>
      <c r="E144" s="33"/>
      <c r="F144" s="33">
        <f t="shared" si="41"/>
        <v>0</v>
      </c>
      <c r="G144" s="33"/>
      <c r="H144" s="146"/>
      <c r="I144" s="146">
        <f t="shared" si="28"/>
        <v>0</v>
      </c>
      <c r="J144" s="33"/>
      <c r="K144" s="33"/>
      <c r="L144" s="33">
        <f t="shared" si="29"/>
        <v>0</v>
      </c>
      <c r="M144" s="33">
        <f t="shared" si="42"/>
        <v>0</v>
      </c>
      <c r="N144" s="119"/>
    </row>
    <row r="145" spans="1:14" ht="15" x14ac:dyDescent="0.25">
      <c r="A145" s="75" t="s">
        <v>210</v>
      </c>
      <c r="B145" s="33">
        <v>190633.04</v>
      </c>
      <c r="C145" s="33">
        <v>138215.81</v>
      </c>
      <c r="D145" s="33">
        <v>138215.81</v>
      </c>
      <c r="E145" s="33">
        <v>83781.16</v>
      </c>
      <c r="F145" s="33">
        <f t="shared" si="41"/>
        <v>0</v>
      </c>
      <c r="G145" s="33"/>
      <c r="H145" s="146"/>
      <c r="I145" s="146">
        <f t="shared" si="28"/>
        <v>0</v>
      </c>
      <c r="J145" s="33"/>
      <c r="K145" s="33"/>
      <c r="L145" s="33">
        <f t="shared" si="29"/>
        <v>0</v>
      </c>
      <c r="M145" s="33">
        <f t="shared" si="42"/>
        <v>138215.81</v>
      </c>
      <c r="N145" s="119"/>
    </row>
    <row r="146" spans="1:14" ht="15" x14ac:dyDescent="0.25">
      <c r="A146" s="75" t="s">
        <v>211</v>
      </c>
      <c r="B146" s="33">
        <v>151397.62</v>
      </c>
      <c r="C146" s="33">
        <v>145799.5</v>
      </c>
      <c r="D146" s="33">
        <v>145799.5</v>
      </c>
      <c r="E146" s="33">
        <v>104961.41</v>
      </c>
      <c r="F146" s="33">
        <f t="shared" si="41"/>
        <v>0</v>
      </c>
      <c r="G146" s="33"/>
      <c r="H146" s="146"/>
      <c r="I146" s="146">
        <f t="shared" si="28"/>
        <v>0</v>
      </c>
      <c r="J146" s="33"/>
      <c r="K146" s="33"/>
      <c r="L146" s="33">
        <f t="shared" si="29"/>
        <v>0</v>
      </c>
      <c r="M146" s="33">
        <f t="shared" si="42"/>
        <v>145799.5</v>
      </c>
      <c r="N146" s="119"/>
    </row>
    <row r="147" spans="1:14" ht="15" x14ac:dyDescent="0.25">
      <c r="A147" s="75" t="s">
        <v>212</v>
      </c>
      <c r="B147" s="33">
        <v>429510.31</v>
      </c>
      <c r="C147" s="33">
        <v>316843.77</v>
      </c>
      <c r="D147" s="33">
        <v>316843.77</v>
      </c>
      <c r="E147" s="33">
        <v>167958.87</v>
      </c>
      <c r="F147" s="33">
        <f t="shared" si="41"/>
        <v>0</v>
      </c>
      <c r="G147" s="33"/>
      <c r="H147" s="146"/>
      <c r="I147" s="146">
        <f t="shared" si="28"/>
        <v>0</v>
      </c>
      <c r="J147" s="33"/>
      <c r="K147" s="33"/>
      <c r="L147" s="33">
        <f t="shared" si="29"/>
        <v>0</v>
      </c>
      <c r="M147" s="33">
        <f t="shared" si="42"/>
        <v>316843.77</v>
      </c>
      <c r="N147" s="119"/>
    </row>
    <row r="148" spans="1:14" ht="15" x14ac:dyDescent="0.25">
      <c r="A148" s="75" t="s">
        <v>217</v>
      </c>
      <c r="B148" s="33">
        <v>7000</v>
      </c>
      <c r="C148" s="33">
        <v>50000</v>
      </c>
      <c r="D148" s="33">
        <v>50000</v>
      </c>
      <c r="E148" s="33">
        <v>0</v>
      </c>
      <c r="F148" s="33">
        <f>G148+H148</f>
        <v>0</v>
      </c>
      <c r="G148" s="33"/>
      <c r="H148" s="146"/>
      <c r="I148" s="146">
        <f t="shared" si="28"/>
        <v>0</v>
      </c>
      <c r="J148" s="33"/>
      <c r="K148" s="33"/>
      <c r="L148" s="33">
        <f t="shared" si="29"/>
        <v>0</v>
      </c>
      <c r="M148" s="33">
        <f t="shared" si="42"/>
        <v>50000</v>
      </c>
      <c r="N148" s="119"/>
    </row>
    <row r="149" spans="1:14" ht="15" x14ac:dyDescent="0.25">
      <c r="A149" s="75" t="s">
        <v>213</v>
      </c>
      <c r="B149" s="33">
        <v>90537.55</v>
      </c>
      <c r="C149" s="33">
        <v>221097.34</v>
      </c>
      <c r="D149" s="33">
        <v>221097.34</v>
      </c>
      <c r="E149" s="33">
        <v>44309.34</v>
      </c>
      <c r="F149" s="33">
        <f t="shared" si="41"/>
        <v>0</v>
      </c>
      <c r="G149" s="33"/>
      <c r="H149" s="146"/>
      <c r="I149" s="146">
        <f t="shared" si="28"/>
        <v>0</v>
      </c>
      <c r="J149" s="33"/>
      <c r="K149" s="33"/>
      <c r="L149" s="33">
        <f t="shared" si="29"/>
        <v>0</v>
      </c>
      <c r="M149" s="33">
        <f t="shared" si="42"/>
        <v>221097.34</v>
      </c>
      <c r="N149" s="119"/>
    </row>
    <row r="150" spans="1:14" ht="15" x14ac:dyDescent="0.25">
      <c r="A150" s="75" t="s">
        <v>214</v>
      </c>
      <c r="B150" s="33">
        <v>936</v>
      </c>
      <c r="C150" s="33">
        <v>4200</v>
      </c>
      <c r="D150" s="33">
        <v>4200</v>
      </c>
      <c r="E150" s="33">
        <v>4200</v>
      </c>
      <c r="F150" s="33">
        <f t="shared" si="41"/>
        <v>0</v>
      </c>
      <c r="G150" s="33"/>
      <c r="H150" s="146"/>
      <c r="I150" s="146">
        <f t="shared" si="28"/>
        <v>0</v>
      </c>
      <c r="J150" s="33"/>
      <c r="K150" s="33"/>
      <c r="L150" s="33">
        <f t="shared" si="29"/>
        <v>0</v>
      </c>
      <c r="M150" s="33">
        <f t="shared" si="42"/>
        <v>4200</v>
      </c>
      <c r="N150" s="119"/>
    </row>
    <row r="151" spans="1:14" ht="20.25" customHeight="1" x14ac:dyDescent="0.25">
      <c r="A151" s="75" t="s">
        <v>215</v>
      </c>
      <c r="B151" s="33">
        <v>76966.720000000001</v>
      </c>
      <c r="C151" s="33">
        <v>196036.56</v>
      </c>
      <c r="D151" s="33">
        <v>196036.56</v>
      </c>
      <c r="E151" s="33">
        <v>123770.73</v>
      </c>
      <c r="F151" s="33">
        <f>G151+H151</f>
        <v>0</v>
      </c>
      <c r="G151" s="33"/>
      <c r="H151" s="146"/>
      <c r="I151" s="146">
        <v>0</v>
      </c>
      <c r="J151" s="33"/>
      <c r="K151" s="33"/>
      <c r="L151" s="33">
        <f t="shared" si="29"/>
        <v>0</v>
      </c>
      <c r="M151" s="33">
        <f t="shared" si="42"/>
        <v>196036.56</v>
      </c>
      <c r="N151" s="174"/>
    </row>
    <row r="152" spans="1:14" ht="20.25" customHeight="1" x14ac:dyDescent="0.25">
      <c r="A152" s="75" t="s">
        <v>238</v>
      </c>
      <c r="B152" s="33"/>
      <c r="C152" s="33"/>
      <c r="D152" s="33"/>
      <c r="E152" s="33">
        <v>0</v>
      </c>
      <c r="F152" s="33">
        <f t="shared" si="41"/>
        <v>0</v>
      </c>
      <c r="G152" s="33"/>
      <c r="H152" s="146"/>
      <c r="I152" s="146">
        <f t="shared" si="28"/>
        <v>0</v>
      </c>
      <c r="J152" s="33"/>
      <c r="K152" s="33"/>
      <c r="L152" s="33">
        <f t="shared" si="29"/>
        <v>0</v>
      </c>
      <c r="M152" s="33">
        <f t="shared" si="42"/>
        <v>0</v>
      </c>
      <c r="N152" s="167"/>
    </row>
    <row r="153" spans="1:14" ht="18.75" customHeight="1" x14ac:dyDescent="0.25">
      <c r="A153" s="75" t="s">
        <v>239</v>
      </c>
      <c r="B153" s="33">
        <v>240000</v>
      </c>
      <c r="C153" s="33"/>
      <c r="D153" s="33"/>
      <c r="E153" s="33">
        <v>0</v>
      </c>
      <c r="F153" s="33">
        <f t="shared" si="41"/>
        <v>0</v>
      </c>
      <c r="G153" s="33"/>
      <c r="H153" s="146"/>
      <c r="I153" s="146">
        <f t="shared" si="28"/>
        <v>0</v>
      </c>
      <c r="J153" s="15"/>
      <c r="K153" s="33"/>
      <c r="L153" s="33">
        <f t="shared" si="29"/>
        <v>0</v>
      </c>
      <c r="M153" s="33">
        <f t="shared" si="42"/>
        <v>0</v>
      </c>
      <c r="N153" s="167"/>
    </row>
    <row r="154" spans="1:14" ht="20.25" customHeight="1" x14ac:dyDescent="0.25">
      <c r="A154" s="75" t="s">
        <v>246</v>
      </c>
      <c r="B154" s="33">
        <v>0</v>
      </c>
      <c r="C154" s="33">
        <v>26694</v>
      </c>
      <c r="D154" s="33">
        <v>26694</v>
      </c>
      <c r="E154" s="33">
        <v>0</v>
      </c>
      <c r="F154" s="33">
        <f t="shared" si="41"/>
        <v>0</v>
      </c>
      <c r="G154" s="33"/>
      <c r="H154" s="146"/>
      <c r="I154" s="146">
        <f t="shared" si="28"/>
        <v>0</v>
      </c>
      <c r="J154" s="33"/>
      <c r="K154" s="33"/>
      <c r="L154" s="33">
        <f t="shared" si="29"/>
        <v>0</v>
      </c>
      <c r="M154" s="33">
        <f t="shared" si="42"/>
        <v>26694</v>
      </c>
      <c r="N154" s="172"/>
    </row>
    <row r="155" spans="1:14" ht="36" customHeight="1" x14ac:dyDescent="0.25">
      <c r="A155" s="75" t="s">
        <v>260</v>
      </c>
      <c r="B155" s="33">
        <v>9186500</v>
      </c>
      <c r="C155" s="33">
        <v>0</v>
      </c>
      <c r="D155" s="33">
        <v>100000</v>
      </c>
      <c r="E155" s="33">
        <v>100000</v>
      </c>
      <c r="F155" s="33">
        <f t="shared" si="41"/>
        <v>0</v>
      </c>
      <c r="G155" s="33"/>
      <c r="H155" s="146">
        <v>0</v>
      </c>
      <c r="I155" s="146">
        <f t="shared" ref="I155" si="51">J155+K155</f>
        <v>0</v>
      </c>
      <c r="J155" s="33"/>
      <c r="K155" s="33"/>
      <c r="L155" s="33">
        <f t="shared" ref="L155" si="52">I155+F155</f>
        <v>0</v>
      </c>
      <c r="M155" s="33">
        <f t="shared" si="42"/>
        <v>100000</v>
      </c>
      <c r="N155" s="174"/>
    </row>
    <row r="156" spans="1:14" ht="27" customHeight="1" x14ac:dyDescent="0.25">
      <c r="A156" s="75" t="s">
        <v>306</v>
      </c>
      <c r="B156" s="33">
        <v>0</v>
      </c>
      <c r="C156" s="33">
        <v>0</v>
      </c>
      <c r="D156" s="33">
        <v>0</v>
      </c>
      <c r="E156" s="33">
        <v>0</v>
      </c>
      <c r="F156" s="33">
        <f t="shared" si="41"/>
        <v>243000</v>
      </c>
      <c r="G156" s="33">
        <v>243000</v>
      </c>
      <c r="H156" s="146"/>
      <c r="I156" s="146"/>
      <c r="J156" s="33"/>
      <c r="K156" s="33"/>
      <c r="L156" s="33"/>
      <c r="M156" s="33"/>
      <c r="N156" s="174"/>
    </row>
    <row r="157" spans="1:14" ht="27" customHeight="1" x14ac:dyDescent="0.25">
      <c r="A157" s="75" t="s">
        <v>307</v>
      </c>
      <c r="B157" s="33">
        <v>0</v>
      </c>
      <c r="C157" s="33">
        <v>0</v>
      </c>
      <c r="D157" s="33">
        <v>0</v>
      </c>
      <c r="E157" s="33">
        <v>0</v>
      </c>
      <c r="F157" s="33">
        <f t="shared" si="41"/>
        <v>50400</v>
      </c>
      <c r="G157" s="33">
        <v>50400</v>
      </c>
      <c r="H157" s="146"/>
      <c r="I157" s="146"/>
      <c r="J157" s="33"/>
      <c r="K157" s="33"/>
      <c r="L157" s="33"/>
      <c r="M157" s="33"/>
      <c r="N157" s="174"/>
    </row>
    <row r="158" spans="1:14" ht="28.5" customHeight="1" x14ac:dyDescent="0.25">
      <c r="A158" s="75" t="s">
        <v>308</v>
      </c>
      <c r="B158" s="33">
        <v>0</v>
      </c>
      <c r="C158" s="33">
        <v>0</v>
      </c>
      <c r="D158" s="33">
        <v>0</v>
      </c>
      <c r="E158" s="33"/>
      <c r="F158" s="33">
        <f t="shared" si="41"/>
        <v>3915000</v>
      </c>
      <c r="G158" s="33">
        <v>3915000</v>
      </c>
      <c r="H158" s="146"/>
      <c r="I158" s="146"/>
      <c r="J158" s="33"/>
      <c r="K158" s="33"/>
      <c r="L158" s="33"/>
      <c r="M158" s="33"/>
      <c r="N158" s="174"/>
    </row>
    <row r="159" spans="1:14" ht="28.5" customHeight="1" x14ac:dyDescent="0.25">
      <c r="A159" s="75" t="s">
        <v>330</v>
      </c>
      <c r="B159" s="33"/>
      <c r="C159" s="33"/>
      <c r="D159" s="33">
        <v>0</v>
      </c>
      <c r="E159" s="33"/>
      <c r="F159" s="33">
        <f t="shared" si="41"/>
        <v>4960000</v>
      </c>
      <c r="G159" s="33">
        <v>4960000</v>
      </c>
      <c r="H159" s="146"/>
      <c r="I159" s="146"/>
      <c r="J159" s="33"/>
      <c r="K159" s="33"/>
      <c r="L159" s="33"/>
      <c r="M159" s="33"/>
      <c r="N159" s="174"/>
    </row>
    <row r="160" spans="1:14" ht="25.5" customHeight="1" x14ac:dyDescent="0.25">
      <c r="A160" s="75" t="s">
        <v>322</v>
      </c>
      <c r="B160" s="33"/>
      <c r="C160" s="33"/>
      <c r="D160" s="33">
        <v>0</v>
      </c>
      <c r="E160" s="33">
        <v>0</v>
      </c>
      <c r="F160" s="33">
        <f t="shared" si="41"/>
        <v>28900</v>
      </c>
      <c r="G160" s="33">
        <v>28900</v>
      </c>
      <c r="H160" s="146"/>
      <c r="I160" s="146"/>
      <c r="J160" s="33"/>
      <c r="K160" s="33"/>
      <c r="L160" s="33"/>
      <c r="M160" s="33"/>
      <c r="N160" s="174"/>
    </row>
    <row r="161" spans="1:501" ht="64.5" customHeight="1" x14ac:dyDescent="0.25">
      <c r="A161" s="75" t="s">
        <v>225</v>
      </c>
      <c r="B161" s="15">
        <f>B163</f>
        <v>1398173.42</v>
      </c>
      <c r="C161" s="15">
        <v>2246216</v>
      </c>
      <c r="D161" s="15">
        <v>2246216</v>
      </c>
      <c r="E161" s="15">
        <f>E163</f>
        <v>1425789.41</v>
      </c>
      <c r="F161" s="15">
        <f t="shared" ref="F161:F166" si="53">G161+H161</f>
        <v>0</v>
      </c>
      <c r="G161" s="15"/>
      <c r="H161" s="16"/>
      <c r="I161" s="16">
        <f t="shared" ref="I161:I166" si="54">J161+K161</f>
        <v>0</v>
      </c>
      <c r="J161" s="15"/>
      <c r="K161" s="15"/>
      <c r="L161" s="15">
        <f t="shared" ref="L161:L166" si="55">I161+F161</f>
        <v>0</v>
      </c>
      <c r="M161" s="15">
        <f t="shared" ref="M161:M166" si="56">D161+L161</f>
        <v>2246216</v>
      </c>
      <c r="N161" s="168"/>
    </row>
    <row r="162" spans="1:501" s="40" customFormat="1" ht="24.75" customHeight="1" x14ac:dyDescent="0.25">
      <c r="A162" s="161" t="s">
        <v>59</v>
      </c>
      <c r="B162" s="15"/>
      <c r="C162" s="15"/>
      <c r="D162" s="15"/>
      <c r="E162" s="15"/>
      <c r="F162" s="15">
        <f t="shared" si="53"/>
        <v>0</v>
      </c>
      <c r="G162" s="15"/>
      <c r="H162" s="16"/>
      <c r="I162" s="16">
        <f t="shared" si="54"/>
        <v>0</v>
      </c>
      <c r="J162" s="15"/>
      <c r="K162" s="15"/>
      <c r="L162" s="15">
        <f t="shared" si="55"/>
        <v>0</v>
      </c>
      <c r="M162" s="15">
        <f t="shared" si="56"/>
        <v>0</v>
      </c>
      <c r="N162" s="117"/>
      <c r="O162" s="39"/>
      <c r="P162" s="39"/>
      <c r="Q162" s="39"/>
      <c r="R162" s="39"/>
      <c r="S162" s="39"/>
      <c r="T162" s="39"/>
      <c r="U162" s="39"/>
      <c r="V162" s="39"/>
      <c r="W162" s="39"/>
      <c r="X162" s="39"/>
      <c r="Y162" s="39"/>
      <c r="Z162" s="39"/>
      <c r="AA162" s="39"/>
      <c r="AB162" s="39"/>
      <c r="AC162" s="39"/>
      <c r="AD162" s="39"/>
      <c r="AE162" s="39"/>
      <c r="AF162" s="39"/>
      <c r="AG162" s="39"/>
      <c r="AH162" s="39"/>
      <c r="AI162" s="39"/>
      <c r="AJ162" s="39"/>
      <c r="AK162" s="39"/>
      <c r="AL162" s="39"/>
      <c r="AM162" s="39"/>
      <c r="AN162" s="39"/>
      <c r="AO162" s="39"/>
      <c r="AP162" s="39"/>
      <c r="AQ162" s="39"/>
      <c r="AR162" s="39"/>
      <c r="AS162" s="39"/>
      <c r="AT162" s="39"/>
      <c r="AU162" s="39"/>
      <c r="AV162" s="39"/>
      <c r="AW162" s="39"/>
      <c r="AX162" s="39"/>
      <c r="AY162" s="39"/>
      <c r="AZ162" s="39"/>
      <c r="BA162" s="39"/>
      <c r="BB162" s="39"/>
      <c r="BC162" s="39"/>
      <c r="BD162" s="39"/>
      <c r="BE162" s="39"/>
      <c r="BF162" s="39"/>
      <c r="BG162" s="39"/>
      <c r="BH162" s="39"/>
      <c r="BI162" s="39"/>
      <c r="BJ162" s="39"/>
      <c r="BK162" s="39"/>
      <c r="BL162" s="39"/>
      <c r="BM162" s="39"/>
      <c r="BN162" s="39"/>
      <c r="BO162" s="39"/>
      <c r="BP162" s="39"/>
      <c r="BQ162" s="39"/>
      <c r="BR162" s="39"/>
      <c r="BS162" s="39"/>
      <c r="BT162" s="39"/>
      <c r="BU162" s="39"/>
      <c r="BV162" s="39"/>
      <c r="BW162" s="39"/>
      <c r="BX162" s="39"/>
      <c r="BY162" s="39"/>
      <c r="BZ162" s="39"/>
      <c r="CA162" s="39"/>
      <c r="CB162" s="39"/>
      <c r="CC162" s="39"/>
      <c r="CD162" s="39"/>
      <c r="CE162" s="39"/>
      <c r="CF162" s="39"/>
      <c r="CG162" s="39"/>
      <c r="CH162" s="39"/>
      <c r="CI162" s="39"/>
      <c r="CJ162" s="39"/>
      <c r="CK162" s="39"/>
      <c r="CL162" s="39"/>
      <c r="CM162" s="39"/>
      <c r="CN162" s="39"/>
      <c r="CO162" s="39"/>
      <c r="CP162" s="39"/>
      <c r="CQ162" s="39"/>
      <c r="CR162" s="39"/>
      <c r="CS162" s="39"/>
      <c r="CT162" s="39"/>
      <c r="CU162" s="39"/>
      <c r="CV162" s="39"/>
      <c r="CW162" s="39"/>
      <c r="CX162" s="39"/>
      <c r="CY162" s="39"/>
      <c r="CZ162" s="39"/>
      <c r="DA162" s="39"/>
      <c r="DB162" s="39"/>
      <c r="DC162" s="39"/>
      <c r="DD162" s="39"/>
      <c r="DE162" s="39"/>
      <c r="DF162" s="39"/>
      <c r="DG162" s="39"/>
      <c r="DH162" s="39"/>
      <c r="DI162" s="39"/>
      <c r="DJ162" s="39"/>
      <c r="DK162" s="39"/>
      <c r="DL162" s="39"/>
      <c r="DM162" s="39"/>
      <c r="DN162" s="39"/>
      <c r="DO162" s="39"/>
      <c r="DP162" s="39"/>
      <c r="DQ162" s="39"/>
      <c r="DR162" s="39"/>
      <c r="DS162" s="39"/>
      <c r="DT162" s="39"/>
      <c r="DU162" s="39"/>
      <c r="DV162" s="39"/>
      <c r="DW162" s="39"/>
      <c r="DX162" s="39"/>
      <c r="DY162" s="39"/>
      <c r="DZ162" s="39"/>
      <c r="EA162" s="39"/>
      <c r="EB162" s="39"/>
      <c r="EC162" s="39"/>
      <c r="ED162" s="39"/>
      <c r="EE162" s="39"/>
      <c r="EF162" s="39"/>
      <c r="EG162" s="39"/>
      <c r="EH162" s="39"/>
      <c r="EI162" s="39"/>
      <c r="EJ162" s="39"/>
      <c r="EK162" s="39"/>
      <c r="EL162" s="39"/>
      <c r="EM162" s="39"/>
      <c r="EN162" s="39"/>
      <c r="EO162" s="39"/>
      <c r="EP162" s="39"/>
      <c r="EQ162" s="39"/>
      <c r="ER162" s="39"/>
      <c r="ES162" s="39"/>
      <c r="ET162" s="39"/>
      <c r="EU162" s="39"/>
      <c r="EV162" s="39"/>
      <c r="EW162" s="39"/>
      <c r="EX162" s="39"/>
      <c r="EY162" s="39"/>
      <c r="EZ162" s="39"/>
      <c r="FA162" s="39"/>
      <c r="FB162" s="39"/>
      <c r="FC162" s="39"/>
      <c r="FD162" s="39"/>
      <c r="FE162" s="39"/>
      <c r="FF162" s="39"/>
      <c r="FG162" s="39"/>
      <c r="FH162" s="39"/>
      <c r="FI162" s="39"/>
      <c r="FJ162" s="39"/>
      <c r="FK162" s="39"/>
      <c r="FL162" s="39"/>
      <c r="FM162" s="39"/>
      <c r="FN162" s="39"/>
      <c r="FO162" s="39"/>
      <c r="FP162" s="39"/>
      <c r="FQ162" s="39"/>
      <c r="FR162" s="39"/>
      <c r="FS162" s="39"/>
      <c r="FT162" s="39"/>
      <c r="FU162" s="39"/>
      <c r="FV162" s="39"/>
      <c r="FW162" s="39"/>
      <c r="FX162" s="39"/>
      <c r="FY162" s="39"/>
      <c r="FZ162" s="39"/>
      <c r="GA162" s="39"/>
      <c r="GB162" s="39"/>
      <c r="GC162" s="39"/>
      <c r="GD162" s="39"/>
      <c r="GE162" s="39"/>
      <c r="GF162" s="39"/>
      <c r="GG162" s="39"/>
      <c r="GH162" s="39"/>
      <c r="GI162" s="39"/>
      <c r="GJ162" s="39"/>
      <c r="GK162" s="39"/>
      <c r="GL162" s="39"/>
      <c r="GM162" s="39"/>
      <c r="GN162" s="39"/>
      <c r="GO162" s="39"/>
      <c r="GP162" s="39"/>
      <c r="GQ162" s="39"/>
      <c r="GR162" s="39"/>
      <c r="GS162" s="39"/>
      <c r="GT162" s="39"/>
      <c r="GU162" s="39"/>
      <c r="GV162" s="39"/>
      <c r="GW162" s="39"/>
      <c r="GX162" s="39"/>
      <c r="GY162" s="39"/>
      <c r="GZ162" s="39"/>
      <c r="HA162" s="39"/>
      <c r="HB162" s="39"/>
      <c r="HC162" s="39"/>
      <c r="HD162" s="39"/>
      <c r="HE162" s="39"/>
      <c r="HF162" s="39"/>
      <c r="HG162" s="39"/>
      <c r="HH162" s="39"/>
      <c r="HI162" s="39"/>
      <c r="HJ162" s="39"/>
      <c r="HK162" s="39"/>
      <c r="HL162" s="39"/>
      <c r="HM162" s="39"/>
      <c r="HN162" s="39"/>
      <c r="HO162" s="39"/>
      <c r="HP162" s="39"/>
      <c r="HQ162" s="39"/>
      <c r="HR162" s="39"/>
      <c r="HS162" s="39"/>
      <c r="HT162" s="39"/>
      <c r="HU162" s="39"/>
      <c r="HV162" s="39"/>
      <c r="HW162" s="39"/>
      <c r="HX162" s="39"/>
      <c r="HY162" s="39"/>
      <c r="HZ162" s="39"/>
      <c r="IA162" s="39"/>
      <c r="IB162" s="39"/>
      <c r="IC162" s="39"/>
      <c r="ID162" s="39"/>
      <c r="IE162" s="39"/>
      <c r="IF162" s="39"/>
      <c r="IG162" s="39"/>
      <c r="IH162" s="39"/>
      <c r="II162" s="39"/>
      <c r="IJ162" s="39"/>
      <c r="IK162" s="39"/>
      <c r="IL162" s="39"/>
      <c r="IM162" s="39"/>
      <c r="IN162" s="39"/>
      <c r="IO162" s="39"/>
      <c r="IP162" s="39"/>
      <c r="IQ162" s="39"/>
      <c r="IR162" s="39"/>
      <c r="IS162" s="39"/>
      <c r="IT162" s="39"/>
      <c r="IU162" s="39"/>
      <c r="IV162" s="39"/>
      <c r="IW162" s="39"/>
      <c r="IX162" s="39"/>
      <c r="IY162" s="39"/>
      <c r="IZ162" s="39"/>
      <c r="JA162" s="39"/>
      <c r="JB162" s="39"/>
      <c r="JC162" s="39"/>
      <c r="JD162" s="39"/>
      <c r="JE162" s="39"/>
      <c r="JF162" s="39"/>
      <c r="JG162" s="39"/>
      <c r="JH162" s="39"/>
      <c r="JI162" s="39"/>
      <c r="JJ162" s="39"/>
      <c r="JK162" s="39"/>
      <c r="JL162" s="39"/>
      <c r="JM162" s="39"/>
      <c r="JN162" s="39"/>
      <c r="JO162" s="39"/>
      <c r="JP162" s="39"/>
      <c r="JQ162" s="39"/>
      <c r="JR162" s="39"/>
      <c r="JS162" s="39"/>
      <c r="JT162" s="39"/>
      <c r="JU162" s="39"/>
      <c r="JV162" s="39"/>
      <c r="JW162" s="39"/>
      <c r="JX162" s="39"/>
      <c r="JY162" s="39"/>
      <c r="JZ162" s="39"/>
      <c r="KA162" s="39"/>
      <c r="KB162" s="39"/>
      <c r="KC162" s="39"/>
      <c r="KD162" s="39"/>
      <c r="KE162" s="39"/>
      <c r="KF162" s="39"/>
      <c r="KG162" s="39"/>
      <c r="KH162" s="39"/>
      <c r="KI162" s="39"/>
      <c r="KJ162" s="39"/>
      <c r="KK162" s="39"/>
      <c r="KL162" s="39"/>
      <c r="KM162" s="39"/>
      <c r="KN162" s="39"/>
      <c r="KO162" s="39"/>
      <c r="KP162" s="39"/>
      <c r="KQ162" s="39"/>
      <c r="KR162" s="39"/>
      <c r="KS162" s="39"/>
      <c r="KT162" s="39"/>
      <c r="KU162" s="39"/>
      <c r="KV162" s="39"/>
      <c r="KW162" s="39"/>
      <c r="KX162" s="39"/>
      <c r="KY162" s="39"/>
      <c r="KZ162" s="39"/>
      <c r="LA162" s="39"/>
      <c r="LB162" s="39"/>
      <c r="LC162" s="39"/>
      <c r="LD162" s="39"/>
      <c r="LE162" s="39"/>
      <c r="LF162" s="39"/>
      <c r="LG162" s="39"/>
      <c r="LH162" s="39"/>
      <c r="LI162" s="39"/>
      <c r="LJ162" s="39"/>
      <c r="LK162" s="39"/>
      <c r="LL162" s="39"/>
      <c r="LM162" s="39"/>
      <c r="LN162" s="39"/>
      <c r="LO162" s="39"/>
      <c r="LP162" s="39"/>
      <c r="LQ162" s="39"/>
      <c r="LR162" s="39"/>
      <c r="LS162" s="39"/>
      <c r="LT162" s="39"/>
      <c r="LU162" s="39"/>
      <c r="LV162" s="39"/>
      <c r="LW162" s="39"/>
      <c r="LX162" s="39"/>
      <c r="LY162" s="39"/>
      <c r="LZ162" s="39"/>
      <c r="MA162" s="39"/>
      <c r="MB162" s="39"/>
      <c r="MC162" s="39"/>
      <c r="MD162" s="39"/>
      <c r="ME162" s="39"/>
      <c r="MF162" s="39"/>
      <c r="MG162" s="39"/>
      <c r="MH162" s="39"/>
      <c r="MI162" s="39"/>
      <c r="MJ162" s="39"/>
      <c r="MK162" s="39"/>
      <c r="ML162" s="39"/>
      <c r="MM162" s="39"/>
      <c r="MN162" s="39"/>
      <c r="MO162" s="39"/>
      <c r="MP162" s="39"/>
      <c r="MQ162" s="39"/>
      <c r="MR162" s="39"/>
      <c r="MS162" s="39"/>
      <c r="MT162" s="39"/>
      <c r="MU162" s="39"/>
      <c r="MV162" s="39"/>
      <c r="MW162" s="39"/>
      <c r="MX162" s="39"/>
      <c r="MY162" s="39"/>
      <c r="MZ162" s="39"/>
      <c r="NA162" s="39"/>
      <c r="NB162" s="39"/>
      <c r="NC162" s="39"/>
      <c r="ND162" s="39"/>
      <c r="NE162" s="39"/>
      <c r="NF162" s="39"/>
      <c r="NG162" s="39"/>
      <c r="NH162" s="39"/>
      <c r="NI162" s="39"/>
      <c r="NJ162" s="39"/>
      <c r="NK162" s="39"/>
      <c r="NL162" s="39"/>
      <c r="NM162" s="39"/>
      <c r="NN162" s="39"/>
      <c r="NO162" s="39"/>
      <c r="NP162" s="39"/>
      <c r="NQ162" s="39"/>
      <c r="NR162" s="39"/>
      <c r="NS162" s="39"/>
      <c r="NT162" s="39"/>
      <c r="NU162" s="39"/>
      <c r="NV162" s="39"/>
      <c r="NW162" s="39"/>
      <c r="NX162" s="39"/>
      <c r="NY162" s="39"/>
      <c r="NZ162" s="39"/>
      <c r="OA162" s="39"/>
      <c r="OB162" s="39"/>
      <c r="OC162" s="39"/>
      <c r="OD162" s="39"/>
      <c r="OE162" s="39"/>
      <c r="OF162" s="39"/>
      <c r="OG162" s="39"/>
      <c r="OH162" s="39"/>
      <c r="OI162" s="39"/>
      <c r="OJ162" s="39"/>
      <c r="OK162" s="39"/>
      <c r="OL162" s="39"/>
      <c r="OM162" s="39"/>
      <c r="ON162" s="39"/>
      <c r="OO162" s="39"/>
      <c r="OP162" s="39"/>
      <c r="OQ162" s="39"/>
      <c r="OR162" s="39"/>
      <c r="OS162" s="39"/>
      <c r="OT162" s="39"/>
      <c r="OU162" s="39"/>
      <c r="OV162" s="39"/>
      <c r="OW162" s="39"/>
      <c r="OX162" s="39"/>
      <c r="OY162" s="39"/>
      <c r="OZ162" s="39"/>
      <c r="PA162" s="39"/>
      <c r="PB162" s="39"/>
      <c r="PC162" s="39"/>
      <c r="PD162" s="39"/>
      <c r="PE162" s="39"/>
      <c r="PF162" s="39"/>
      <c r="PG162" s="39"/>
      <c r="PH162" s="39"/>
      <c r="PI162" s="39"/>
      <c r="PJ162" s="39"/>
      <c r="PK162" s="39"/>
      <c r="PL162" s="39"/>
      <c r="PM162" s="39"/>
      <c r="PN162" s="39"/>
      <c r="PO162" s="39"/>
      <c r="PP162" s="39"/>
      <c r="PQ162" s="39"/>
      <c r="PR162" s="39"/>
      <c r="PS162" s="39"/>
      <c r="PT162" s="39"/>
      <c r="PU162" s="39"/>
      <c r="PV162" s="39"/>
      <c r="PW162" s="39"/>
      <c r="PX162" s="39"/>
      <c r="PY162" s="39"/>
      <c r="PZ162" s="39"/>
      <c r="QA162" s="39"/>
      <c r="QB162" s="39"/>
      <c r="QC162" s="39"/>
      <c r="QD162" s="39"/>
      <c r="QE162" s="39"/>
      <c r="QF162" s="39"/>
      <c r="QG162" s="39"/>
      <c r="QH162" s="39"/>
      <c r="QI162" s="39"/>
      <c r="QJ162" s="39"/>
      <c r="QK162" s="39"/>
      <c r="QL162" s="39"/>
      <c r="QM162" s="39"/>
      <c r="QN162" s="39"/>
      <c r="QO162" s="39"/>
      <c r="QP162" s="39"/>
      <c r="QQ162" s="39"/>
      <c r="QR162" s="39"/>
      <c r="QS162" s="39"/>
      <c r="QT162" s="39"/>
      <c r="QU162" s="39"/>
      <c r="QV162" s="39"/>
      <c r="QW162" s="39"/>
      <c r="QX162" s="39"/>
      <c r="QY162" s="39"/>
      <c r="QZ162" s="39"/>
      <c r="RA162" s="39"/>
      <c r="RB162" s="39"/>
      <c r="RC162" s="39"/>
      <c r="RD162" s="39"/>
      <c r="RE162" s="39"/>
      <c r="RF162" s="39"/>
      <c r="RG162" s="39"/>
      <c r="RH162" s="39"/>
      <c r="RI162" s="39"/>
      <c r="RJ162" s="39"/>
      <c r="RK162" s="39"/>
      <c r="RL162" s="39"/>
      <c r="RM162" s="39"/>
      <c r="RN162" s="39"/>
      <c r="RO162" s="39"/>
      <c r="RP162" s="39"/>
      <c r="RQ162" s="39"/>
      <c r="RR162" s="39"/>
      <c r="RS162" s="39"/>
      <c r="RT162" s="39"/>
      <c r="RU162" s="39"/>
      <c r="RV162" s="39"/>
      <c r="RW162" s="39"/>
      <c r="RX162" s="39"/>
      <c r="RY162" s="39"/>
      <c r="RZ162" s="39"/>
      <c r="SA162" s="39"/>
      <c r="SB162" s="39"/>
      <c r="SC162" s="39"/>
      <c r="SD162" s="39"/>
      <c r="SE162" s="39"/>
      <c r="SF162" s="39"/>
      <c r="SG162" s="39"/>
    </row>
    <row r="163" spans="1:501" s="40" customFormat="1" ht="66" customHeight="1" x14ac:dyDescent="0.25">
      <c r="A163" s="29" t="s">
        <v>226</v>
      </c>
      <c r="B163" s="15">
        <v>1398173.42</v>
      </c>
      <c r="C163" s="15">
        <v>2246216</v>
      </c>
      <c r="D163" s="15">
        <v>2246216</v>
      </c>
      <c r="E163" s="15">
        <f>E164</f>
        <v>1425789.41</v>
      </c>
      <c r="F163" s="15">
        <f t="shared" si="53"/>
        <v>0</v>
      </c>
      <c r="G163" s="15"/>
      <c r="H163" s="16"/>
      <c r="I163" s="16">
        <f t="shared" si="54"/>
        <v>0</v>
      </c>
      <c r="J163" s="15"/>
      <c r="K163" s="15"/>
      <c r="L163" s="15">
        <f t="shared" si="55"/>
        <v>0</v>
      </c>
      <c r="M163" s="15">
        <f t="shared" si="56"/>
        <v>2246216</v>
      </c>
      <c r="N163" s="168"/>
      <c r="O163" s="39"/>
      <c r="P163" s="39"/>
      <c r="Q163" s="39"/>
      <c r="R163" s="39"/>
      <c r="S163" s="39"/>
      <c r="T163" s="39"/>
      <c r="U163" s="39"/>
      <c r="V163" s="39"/>
      <c r="W163" s="39"/>
      <c r="X163" s="39"/>
      <c r="Y163" s="39"/>
      <c r="Z163" s="39"/>
      <c r="AA163" s="39"/>
      <c r="AB163" s="39"/>
      <c r="AC163" s="39"/>
      <c r="AD163" s="39"/>
      <c r="AE163" s="39"/>
      <c r="AF163" s="39"/>
      <c r="AG163" s="39"/>
      <c r="AH163" s="39"/>
      <c r="AI163" s="39"/>
      <c r="AJ163" s="39"/>
      <c r="AK163" s="39"/>
      <c r="AL163" s="39"/>
      <c r="AM163" s="39"/>
      <c r="AN163" s="39"/>
      <c r="AO163" s="39"/>
      <c r="AP163" s="39"/>
      <c r="AQ163" s="39"/>
      <c r="AR163" s="39"/>
      <c r="AS163" s="39"/>
      <c r="AT163" s="39"/>
      <c r="AU163" s="39"/>
      <c r="AV163" s="39"/>
      <c r="AW163" s="39"/>
      <c r="AX163" s="39"/>
      <c r="AY163" s="39"/>
      <c r="AZ163" s="39"/>
      <c r="BA163" s="39"/>
      <c r="BB163" s="39"/>
      <c r="BC163" s="39"/>
      <c r="BD163" s="39"/>
      <c r="BE163" s="39"/>
      <c r="BF163" s="39"/>
      <c r="BG163" s="39"/>
      <c r="BH163" s="39"/>
      <c r="BI163" s="39"/>
      <c r="BJ163" s="39"/>
      <c r="BK163" s="39"/>
      <c r="BL163" s="39"/>
      <c r="BM163" s="39"/>
      <c r="BN163" s="39"/>
      <c r="BO163" s="39"/>
      <c r="BP163" s="39"/>
      <c r="BQ163" s="39"/>
      <c r="BR163" s="39"/>
      <c r="BS163" s="39"/>
      <c r="BT163" s="39"/>
      <c r="BU163" s="39"/>
      <c r="BV163" s="39"/>
      <c r="BW163" s="39"/>
      <c r="BX163" s="39"/>
      <c r="BY163" s="39"/>
      <c r="BZ163" s="39"/>
      <c r="CA163" s="39"/>
      <c r="CB163" s="39"/>
      <c r="CC163" s="39"/>
      <c r="CD163" s="39"/>
      <c r="CE163" s="39"/>
      <c r="CF163" s="39"/>
      <c r="CG163" s="39"/>
      <c r="CH163" s="39"/>
      <c r="CI163" s="39"/>
      <c r="CJ163" s="39"/>
      <c r="CK163" s="39"/>
      <c r="CL163" s="39"/>
      <c r="CM163" s="39"/>
      <c r="CN163" s="39"/>
      <c r="CO163" s="39"/>
      <c r="CP163" s="39"/>
      <c r="CQ163" s="39"/>
      <c r="CR163" s="39"/>
      <c r="CS163" s="39"/>
      <c r="CT163" s="39"/>
      <c r="CU163" s="39"/>
      <c r="CV163" s="39"/>
      <c r="CW163" s="39"/>
      <c r="CX163" s="39"/>
      <c r="CY163" s="39"/>
      <c r="CZ163" s="39"/>
      <c r="DA163" s="39"/>
      <c r="DB163" s="39"/>
      <c r="DC163" s="39"/>
      <c r="DD163" s="39"/>
      <c r="DE163" s="39"/>
      <c r="DF163" s="39"/>
      <c r="DG163" s="39"/>
      <c r="DH163" s="39"/>
      <c r="DI163" s="39"/>
      <c r="DJ163" s="39"/>
      <c r="DK163" s="39"/>
      <c r="DL163" s="39"/>
      <c r="DM163" s="39"/>
      <c r="DN163" s="39"/>
      <c r="DO163" s="39"/>
      <c r="DP163" s="39"/>
      <c r="DQ163" s="39"/>
      <c r="DR163" s="39"/>
      <c r="DS163" s="39"/>
      <c r="DT163" s="39"/>
      <c r="DU163" s="39"/>
      <c r="DV163" s="39"/>
      <c r="DW163" s="39"/>
      <c r="DX163" s="39"/>
      <c r="DY163" s="39"/>
      <c r="DZ163" s="39"/>
      <c r="EA163" s="39"/>
      <c r="EB163" s="39"/>
      <c r="EC163" s="39"/>
      <c r="ED163" s="39"/>
      <c r="EE163" s="39"/>
      <c r="EF163" s="39"/>
      <c r="EG163" s="39"/>
      <c r="EH163" s="39"/>
      <c r="EI163" s="39"/>
      <c r="EJ163" s="39"/>
      <c r="EK163" s="39"/>
      <c r="EL163" s="39"/>
      <c r="EM163" s="39"/>
      <c r="EN163" s="39"/>
      <c r="EO163" s="39"/>
      <c r="EP163" s="39"/>
      <c r="EQ163" s="39"/>
      <c r="ER163" s="39"/>
      <c r="ES163" s="39"/>
      <c r="ET163" s="39"/>
      <c r="EU163" s="39"/>
      <c r="EV163" s="39"/>
      <c r="EW163" s="39"/>
      <c r="EX163" s="39"/>
      <c r="EY163" s="39"/>
      <c r="EZ163" s="39"/>
      <c r="FA163" s="39"/>
      <c r="FB163" s="39"/>
      <c r="FC163" s="39"/>
      <c r="FD163" s="39"/>
      <c r="FE163" s="39"/>
      <c r="FF163" s="39"/>
      <c r="FG163" s="39"/>
      <c r="FH163" s="39"/>
      <c r="FI163" s="39"/>
      <c r="FJ163" s="39"/>
      <c r="FK163" s="39"/>
      <c r="FL163" s="39"/>
      <c r="FM163" s="39"/>
      <c r="FN163" s="39"/>
      <c r="FO163" s="39"/>
      <c r="FP163" s="39"/>
      <c r="FQ163" s="39"/>
      <c r="FR163" s="39"/>
      <c r="FS163" s="39"/>
      <c r="FT163" s="39"/>
      <c r="FU163" s="39"/>
      <c r="FV163" s="39"/>
      <c r="FW163" s="39"/>
      <c r="FX163" s="39"/>
      <c r="FY163" s="39"/>
      <c r="FZ163" s="39"/>
      <c r="GA163" s="39"/>
      <c r="GB163" s="39"/>
      <c r="GC163" s="39"/>
      <c r="GD163" s="39"/>
      <c r="GE163" s="39"/>
      <c r="GF163" s="39"/>
      <c r="GG163" s="39"/>
      <c r="GH163" s="39"/>
      <c r="GI163" s="39"/>
      <c r="GJ163" s="39"/>
      <c r="GK163" s="39"/>
      <c r="GL163" s="39"/>
      <c r="GM163" s="39"/>
      <c r="GN163" s="39"/>
      <c r="GO163" s="39"/>
      <c r="GP163" s="39"/>
      <c r="GQ163" s="39"/>
      <c r="GR163" s="39"/>
      <c r="GS163" s="39"/>
      <c r="GT163" s="39"/>
      <c r="GU163" s="39"/>
      <c r="GV163" s="39"/>
      <c r="GW163" s="39"/>
      <c r="GX163" s="39"/>
      <c r="GY163" s="39"/>
      <c r="GZ163" s="39"/>
      <c r="HA163" s="39"/>
      <c r="HB163" s="39"/>
      <c r="HC163" s="39"/>
      <c r="HD163" s="39"/>
      <c r="HE163" s="39"/>
      <c r="HF163" s="39"/>
      <c r="HG163" s="39"/>
      <c r="HH163" s="39"/>
      <c r="HI163" s="39"/>
      <c r="HJ163" s="39"/>
      <c r="HK163" s="39"/>
      <c r="HL163" s="39"/>
      <c r="HM163" s="39"/>
      <c r="HN163" s="39"/>
      <c r="HO163" s="39"/>
      <c r="HP163" s="39"/>
      <c r="HQ163" s="39"/>
      <c r="HR163" s="39"/>
      <c r="HS163" s="39"/>
      <c r="HT163" s="39"/>
      <c r="HU163" s="39"/>
      <c r="HV163" s="39"/>
      <c r="HW163" s="39"/>
      <c r="HX163" s="39"/>
      <c r="HY163" s="39"/>
      <c r="HZ163" s="39"/>
      <c r="IA163" s="39"/>
      <c r="IB163" s="39"/>
      <c r="IC163" s="39"/>
      <c r="ID163" s="39"/>
      <c r="IE163" s="39"/>
      <c r="IF163" s="39"/>
      <c r="IG163" s="39"/>
      <c r="IH163" s="39"/>
      <c r="II163" s="39"/>
      <c r="IJ163" s="39"/>
      <c r="IK163" s="39"/>
      <c r="IL163" s="39"/>
      <c r="IM163" s="39"/>
      <c r="IN163" s="39"/>
      <c r="IO163" s="39"/>
      <c r="IP163" s="39"/>
      <c r="IQ163" s="39"/>
      <c r="IR163" s="39"/>
      <c r="IS163" s="39"/>
      <c r="IT163" s="39"/>
      <c r="IU163" s="39"/>
      <c r="IV163" s="39"/>
      <c r="IW163" s="39"/>
      <c r="IX163" s="39"/>
      <c r="IY163" s="39"/>
      <c r="IZ163" s="39"/>
      <c r="JA163" s="39"/>
      <c r="JB163" s="39"/>
      <c r="JC163" s="39"/>
      <c r="JD163" s="39"/>
      <c r="JE163" s="39"/>
      <c r="JF163" s="39"/>
      <c r="JG163" s="39"/>
      <c r="JH163" s="39"/>
      <c r="JI163" s="39"/>
      <c r="JJ163" s="39"/>
      <c r="JK163" s="39"/>
      <c r="JL163" s="39"/>
      <c r="JM163" s="39"/>
      <c r="JN163" s="39"/>
      <c r="JO163" s="39"/>
      <c r="JP163" s="39"/>
      <c r="JQ163" s="39"/>
      <c r="JR163" s="39"/>
      <c r="JS163" s="39"/>
      <c r="JT163" s="39"/>
      <c r="JU163" s="39"/>
      <c r="JV163" s="39"/>
      <c r="JW163" s="39"/>
      <c r="JX163" s="39"/>
      <c r="JY163" s="39"/>
      <c r="JZ163" s="39"/>
      <c r="KA163" s="39"/>
      <c r="KB163" s="39"/>
      <c r="KC163" s="39"/>
      <c r="KD163" s="39"/>
      <c r="KE163" s="39"/>
      <c r="KF163" s="39"/>
      <c r="KG163" s="39"/>
      <c r="KH163" s="39"/>
      <c r="KI163" s="39"/>
      <c r="KJ163" s="39"/>
      <c r="KK163" s="39"/>
      <c r="KL163" s="39"/>
      <c r="KM163" s="39"/>
      <c r="KN163" s="39"/>
      <c r="KO163" s="39"/>
      <c r="KP163" s="39"/>
      <c r="KQ163" s="39"/>
      <c r="KR163" s="39"/>
      <c r="KS163" s="39"/>
      <c r="KT163" s="39"/>
      <c r="KU163" s="39"/>
      <c r="KV163" s="39"/>
      <c r="KW163" s="39"/>
      <c r="KX163" s="39"/>
      <c r="KY163" s="39"/>
      <c r="KZ163" s="39"/>
      <c r="LA163" s="39"/>
      <c r="LB163" s="39"/>
      <c r="LC163" s="39"/>
      <c r="LD163" s="39"/>
      <c r="LE163" s="39"/>
      <c r="LF163" s="39"/>
      <c r="LG163" s="39"/>
      <c r="LH163" s="39"/>
      <c r="LI163" s="39"/>
      <c r="LJ163" s="39"/>
      <c r="LK163" s="39"/>
      <c r="LL163" s="39"/>
      <c r="LM163" s="39"/>
      <c r="LN163" s="39"/>
      <c r="LO163" s="39"/>
      <c r="LP163" s="39"/>
      <c r="LQ163" s="39"/>
      <c r="LR163" s="39"/>
      <c r="LS163" s="39"/>
      <c r="LT163" s="39"/>
      <c r="LU163" s="39"/>
      <c r="LV163" s="39"/>
      <c r="LW163" s="39"/>
      <c r="LX163" s="39"/>
      <c r="LY163" s="39"/>
      <c r="LZ163" s="39"/>
      <c r="MA163" s="39"/>
      <c r="MB163" s="39"/>
      <c r="MC163" s="39"/>
      <c r="MD163" s="39"/>
      <c r="ME163" s="39"/>
      <c r="MF163" s="39"/>
      <c r="MG163" s="39"/>
      <c r="MH163" s="39"/>
      <c r="MI163" s="39"/>
      <c r="MJ163" s="39"/>
      <c r="MK163" s="39"/>
      <c r="ML163" s="39"/>
      <c r="MM163" s="39"/>
      <c r="MN163" s="39"/>
      <c r="MO163" s="39"/>
      <c r="MP163" s="39"/>
      <c r="MQ163" s="39"/>
      <c r="MR163" s="39"/>
      <c r="MS163" s="39"/>
      <c r="MT163" s="39"/>
      <c r="MU163" s="39"/>
      <c r="MV163" s="39"/>
      <c r="MW163" s="39"/>
      <c r="MX163" s="39"/>
      <c r="MY163" s="39"/>
      <c r="MZ163" s="39"/>
      <c r="NA163" s="39"/>
      <c r="NB163" s="39"/>
      <c r="NC163" s="39"/>
      <c r="ND163" s="39"/>
      <c r="NE163" s="39"/>
      <c r="NF163" s="39"/>
      <c r="NG163" s="39"/>
      <c r="NH163" s="39"/>
      <c r="NI163" s="39"/>
      <c r="NJ163" s="39"/>
      <c r="NK163" s="39"/>
      <c r="NL163" s="39"/>
      <c r="NM163" s="39"/>
      <c r="NN163" s="39"/>
      <c r="NO163" s="39"/>
      <c r="NP163" s="39"/>
      <c r="NQ163" s="39"/>
      <c r="NR163" s="39"/>
      <c r="NS163" s="39"/>
      <c r="NT163" s="39"/>
      <c r="NU163" s="39"/>
      <c r="NV163" s="39"/>
      <c r="NW163" s="39"/>
      <c r="NX163" s="39"/>
      <c r="NY163" s="39"/>
      <c r="NZ163" s="39"/>
      <c r="OA163" s="39"/>
      <c r="OB163" s="39"/>
      <c r="OC163" s="39"/>
      <c r="OD163" s="39"/>
      <c r="OE163" s="39"/>
      <c r="OF163" s="39"/>
      <c r="OG163" s="39"/>
      <c r="OH163" s="39"/>
      <c r="OI163" s="39"/>
      <c r="OJ163" s="39"/>
      <c r="OK163" s="39"/>
      <c r="OL163" s="39"/>
      <c r="OM163" s="39"/>
      <c r="ON163" s="39"/>
      <c r="OO163" s="39"/>
      <c r="OP163" s="39"/>
      <c r="OQ163" s="39"/>
      <c r="OR163" s="39"/>
      <c r="OS163" s="39"/>
      <c r="OT163" s="39"/>
      <c r="OU163" s="39"/>
      <c r="OV163" s="39"/>
      <c r="OW163" s="39"/>
      <c r="OX163" s="39"/>
      <c r="OY163" s="39"/>
      <c r="OZ163" s="39"/>
      <c r="PA163" s="39"/>
      <c r="PB163" s="39"/>
      <c r="PC163" s="39"/>
      <c r="PD163" s="39"/>
      <c r="PE163" s="39"/>
      <c r="PF163" s="39"/>
      <c r="PG163" s="39"/>
      <c r="PH163" s="39"/>
      <c r="PI163" s="39"/>
      <c r="PJ163" s="39"/>
      <c r="PK163" s="39"/>
      <c r="PL163" s="39"/>
      <c r="PM163" s="39"/>
      <c r="PN163" s="39"/>
      <c r="PO163" s="39"/>
      <c r="PP163" s="39"/>
      <c r="PQ163" s="39"/>
      <c r="PR163" s="39"/>
      <c r="PS163" s="39"/>
      <c r="PT163" s="39"/>
      <c r="PU163" s="39"/>
      <c r="PV163" s="39"/>
      <c r="PW163" s="39"/>
      <c r="PX163" s="39"/>
      <c r="PY163" s="39"/>
      <c r="PZ163" s="39"/>
      <c r="QA163" s="39"/>
      <c r="QB163" s="39"/>
      <c r="QC163" s="39"/>
      <c r="QD163" s="39"/>
      <c r="QE163" s="39"/>
      <c r="QF163" s="39"/>
      <c r="QG163" s="39"/>
      <c r="QH163" s="39"/>
      <c r="QI163" s="39"/>
      <c r="QJ163" s="39"/>
      <c r="QK163" s="39"/>
      <c r="QL163" s="39"/>
      <c r="QM163" s="39"/>
      <c r="QN163" s="39"/>
      <c r="QO163" s="39"/>
      <c r="QP163" s="39"/>
      <c r="QQ163" s="39"/>
      <c r="QR163" s="39"/>
      <c r="QS163" s="39"/>
      <c r="QT163" s="39"/>
      <c r="QU163" s="39"/>
      <c r="QV163" s="39"/>
      <c r="QW163" s="39"/>
      <c r="QX163" s="39"/>
      <c r="QY163" s="39"/>
      <c r="QZ163" s="39"/>
      <c r="RA163" s="39"/>
      <c r="RB163" s="39"/>
      <c r="RC163" s="39"/>
      <c r="RD163" s="39"/>
      <c r="RE163" s="39"/>
      <c r="RF163" s="39"/>
      <c r="RG163" s="39"/>
      <c r="RH163" s="39"/>
      <c r="RI163" s="39"/>
      <c r="RJ163" s="39"/>
      <c r="RK163" s="39"/>
      <c r="RL163" s="39"/>
      <c r="RM163" s="39"/>
      <c r="RN163" s="39"/>
      <c r="RO163" s="39"/>
      <c r="RP163" s="39"/>
      <c r="RQ163" s="39"/>
      <c r="RR163" s="39"/>
      <c r="RS163" s="39"/>
      <c r="RT163" s="39"/>
      <c r="RU163" s="39"/>
      <c r="RV163" s="39"/>
      <c r="RW163" s="39"/>
      <c r="RX163" s="39"/>
      <c r="RY163" s="39"/>
      <c r="RZ163" s="39"/>
      <c r="SA163" s="39"/>
      <c r="SB163" s="39"/>
      <c r="SC163" s="39"/>
      <c r="SD163" s="39"/>
      <c r="SE163" s="39"/>
      <c r="SF163" s="39"/>
      <c r="SG163" s="39"/>
    </row>
    <row r="164" spans="1:501" s="40" customFormat="1" ht="28.5" customHeight="1" x14ac:dyDescent="0.25">
      <c r="A164" s="32" t="s">
        <v>204</v>
      </c>
      <c r="B164" s="15">
        <f>B165</f>
        <v>1398173.42</v>
      </c>
      <c r="C164" s="15">
        <f>C165</f>
        <v>2246216</v>
      </c>
      <c r="D164" s="15">
        <f>D165</f>
        <v>2246216</v>
      </c>
      <c r="E164" s="15">
        <f>E165</f>
        <v>1425789.41</v>
      </c>
      <c r="F164" s="15">
        <f t="shared" si="53"/>
        <v>0</v>
      </c>
      <c r="G164" s="15"/>
      <c r="H164" s="16"/>
      <c r="I164" s="16">
        <f t="shared" si="54"/>
        <v>0</v>
      </c>
      <c r="J164" s="15"/>
      <c r="K164" s="15"/>
      <c r="L164" s="15">
        <f t="shared" si="55"/>
        <v>0</v>
      </c>
      <c r="M164" s="15">
        <f t="shared" si="56"/>
        <v>2246216</v>
      </c>
      <c r="N164" s="117"/>
      <c r="O164" s="39"/>
      <c r="P164" s="39"/>
      <c r="Q164" s="39"/>
      <c r="R164" s="39"/>
      <c r="S164" s="39"/>
      <c r="T164" s="39"/>
      <c r="U164" s="39"/>
      <c r="V164" s="39"/>
      <c r="W164" s="39"/>
      <c r="X164" s="39"/>
      <c r="Y164" s="39"/>
      <c r="Z164" s="39"/>
      <c r="AA164" s="39"/>
      <c r="AB164" s="39"/>
      <c r="AC164" s="39"/>
      <c r="AD164" s="39"/>
      <c r="AE164" s="39"/>
      <c r="AF164" s="39"/>
      <c r="AG164" s="39"/>
      <c r="AH164" s="39"/>
      <c r="AI164" s="39"/>
      <c r="AJ164" s="39"/>
      <c r="AK164" s="39"/>
      <c r="AL164" s="39"/>
      <c r="AM164" s="39"/>
      <c r="AN164" s="39"/>
      <c r="AO164" s="39"/>
      <c r="AP164" s="39"/>
      <c r="AQ164" s="39"/>
      <c r="AR164" s="39"/>
      <c r="AS164" s="39"/>
      <c r="AT164" s="39"/>
      <c r="AU164" s="39"/>
      <c r="AV164" s="39"/>
      <c r="AW164" s="39"/>
      <c r="AX164" s="39"/>
      <c r="AY164" s="39"/>
      <c r="AZ164" s="39"/>
      <c r="BA164" s="39"/>
      <c r="BB164" s="39"/>
      <c r="BC164" s="39"/>
      <c r="BD164" s="39"/>
      <c r="BE164" s="39"/>
      <c r="BF164" s="39"/>
      <c r="BG164" s="39"/>
      <c r="BH164" s="39"/>
      <c r="BI164" s="39"/>
      <c r="BJ164" s="39"/>
      <c r="BK164" s="39"/>
      <c r="BL164" s="39"/>
      <c r="BM164" s="39"/>
      <c r="BN164" s="39"/>
      <c r="BO164" s="39"/>
      <c r="BP164" s="39"/>
      <c r="BQ164" s="39"/>
      <c r="BR164" s="39"/>
      <c r="BS164" s="39"/>
      <c r="BT164" s="39"/>
      <c r="BU164" s="39"/>
      <c r="BV164" s="39"/>
      <c r="BW164" s="39"/>
      <c r="BX164" s="39"/>
      <c r="BY164" s="39"/>
      <c r="BZ164" s="39"/>
      <c r="CA164" s="39"/>
      <c r="CB164" s="39"/>
      <c r="CC164" s="39"/>
      <c r="CD164" s="39"/>
      <c r="CE164" s="39"/>
      <c r="CF164" s="39"/>
      <c r="CG164" s="39"/>
      <c r="CH164" s="39"/>
      <c r="CI164" s="39"/>
      <c r="CJ164" s="39"/>
      <c r="CK164" s="39"/>
      <c r="CL164" s="39"/>
      <c r="CM164" s="39"/>
      <c r="CN164" s="39"/>
      <c r="CO164" s="39"/>
      <c r="CP164" s="39"/>
      <c r="CQ164" s="39"/>
      <c r="CR164" s="39"/>
      <c r="CS164" s="39"/>
      <c r="CT164" s="39"/>
      <c r="CU164" s="39"/>
      <c r="CV164" s="39"/>
      <c r="CW164" s="39"/>
      <c r="CX164" s="39"/>
      <c r="CY164" s="39"/>
      <c r="CZ164" s="39"/>
      <c r="DA164" s="39"/>
      <c r="DB164" s="39"/>
      <c r="DC164" s="39"/>
      <c r="DD164" s="39"/>
      <c r="DE164" s="39"/>
      <c r="DF164" s="39"/>
      <c r="DG164" s="39"/>
      <c r="DH164" s="39"/>
      <c r="DI164" s="39"/>
      <c r="DJ164" s="39"/>
      <c r="DK164" s="39"/>
      <c r="DL164" s="39"/>
      <c r="DM164" s="39"/>
      <c r="DN164" s="39"/>
      <c r="DO164" s="39"/>
      <c r="DP164" s="39"/>
      <c r="DQ164" s="39"/>
      <c r="DR164" s="39"/>
      <c r="DS164" s="39"/>
      <c r="DT164" s="39"/>
      <c r="DU164" s="39"/>
      <c r="DV164" s="39"/>
      <c r="DW164" s="39"/>
      <c r="DX164" s="39"/>
      <c r="DY164" s="39"/>
      <c r="DZ164" s="39"/>
      <c r="EA164" s="39"/>
      <c r="EB164" s="39"/>
      <c r="EC164" s="39"/>
      <c r="ED164" s="39"/>
      <c r="EE164" s="39"/>
      <c r="EF164" s="39"/>
      <c r="EG164" s="39"/>
      <c r="EH164" s="39"/>
      <c r="EI164" s="39"/>
      <c r="EJ164" s="39"/>
      <c r="EK164" s="39"/>
      <c r="EL164" s="39"/>
      <c r="EM164" s="39"/>
      <c r="EN164" s="39"/>
      <c r="EO164" s="39"/>
      <c r="EP164" s="39"/>
      <c r="EQ164" s="39"/>
      <c r="ER164" s="39"/>
      <c r="ES164" s="39"/>
      <c r="ET164" s="39"/>
      <c r="EU164" s="39"/>
      <c r="EV164" s="39"/>
      <c r="EW164" s="39"/>
      <c r="EX164" s="39"/>
      <c r="EY164" s="39"/>
      <c r="EZ164" s="39"/>
      <c r="FA164" s="39"/>
      <c r="FB164" s="39"/>
      <c r="FC164" s="39"/>
      <c r="FD164" s="39"/>
      <c r="FE164" s="39"/>
      <c r="FF164" s="39"/>
      <c r="FG164" s="39"/>
      <c r="FH164" s="39"/>
      <c r="FI164" s="39"/>
      <c r="FJ164" s="39"/>
      <c r="FK164" s="39"/>
      <c r="FL164" s="39"/>
      <c r="FM164" s="39"/>
      <c r="FN164" s="39"/>
      <c r="FO164" s="39"/>
      <c r="FP164" s="39"/>
      <c r="FQ164" s="39"/>
      <c r="FR164" s="39"/>
      <c r="FS164" s="39"/>
      <c r="FT164" s="39"/>
      <c r="FU164" s="39"/>
      <c r="FV164" s="39"/>
      <c r="FW164" s="39"/>
      <c r="FX164" s="39"/>
      <c r="FY164" s="39"/>
      <c r="FZ164" s="39"/>
      <c r="GA164" s="39"/>
      <c r="GB164" s="39"/>
      <c r="GC164" s="39"/>
      <c r="GD164" s="39"/>
      <c r="GE164" s="39"/>
      <c r="GF164" s="39"/>
      <c r="GG164" s="39"/>
      <c r="GH164" s="39"/>
      <c r="GI164" s="39"/>
      <c r="GJ164" s="39"/>
      <c r="GK164" s="39"/>
      <c r="GL164" s="39"/>
      <c r="GM164" s="39"/>
      <c r="GN164" s="39"/>
      <c r="GO164" s="39"/>
      <c r="GP164" s="39"/>
      <c r="GQ164" s="39"/>
      <c r="GR164" s="39"/>
      <c r="GS164" s="39"/>
      <c r="GT164" s="39"/>
      <c r="GU164" s="39"/>
      <c r="GV164" s="39"/>
      <c r="GW164" s="39"/>
      <c r="GX164" s="39"/>
      <c r="GY164" s="39"/>
      <c r="GZ164" s="39"/>
      <c r="HA164" s="39"/>
      <c r="HB164" s="39"/>
      <c r="HC164" s="39"/>
      <c r="HD164" s="39"/>
      <c r="HE164" s="39"/>
      <c r="HF164" s="39"/>
      <c r="HG164" s="39"/>
      <c r="HH164" s="39"/>
      <c r="HI164" s="39"/>
      <c r="HJ164" s="39"/>
      <c r="HK164" s="39"/>
      <c r="HL164" s="39"/>
      <c r="HM164" s="39"/>
      <c r="HN164" s="39"/>
      <c r="HO164" s="39"/>
      <c r="HP164" s="39"/>
      <c r="HQ164" s="39"/>
      <c r="HR164" s="39"/>
      <c r="HS164" s="39"/>
      <c r="HT164" s="39"/>
      <c r="HU164" s="39"/>
      <c r="HV164" s="39"/>
      <c r="HW164" s="39"/>
      <c r="HX164" s="39"/>
      <c r="HY164" s="39"/>
      <c r="HZ164" s="39"/>
      <c r="IA164" s="39"/>
      <c r="IB164" s="39"/>
      <c r="IC164" s="39"/>
      <c r="ID164" s="39"/>
      <c r="IE164" s="39"/>
      <c r="IF164" s="39"/>
      <c r="IG164" s="39"/>
      <c r="IH164" s="39"/>
      <c r="II164" s="39"/>
      <c r="IJ164" s="39"/>
      <c r="IK164" s="39"/>
      <c r="IL164" s="39"/>
      <c r="IM164" s="39"/>
      <c r="IN164" s="39"/>
      <c r="IO164" s="39"/>
      <c r="IP164" s="39"/>
      <c r="IQ164" s="39"/>
      <c r="IR164" s="39"/>
      <c r="IS164" s="39"/>
      <c r="IT164" s="39"/>
      <c r="IU164" s="39"/>
      <c r="IV164" s="39"/>
      <c r="IW164" s="39"/>
      <c r="IX164" s="39"/>
      <c r="IY164" s="39"/>
      <c r="IZ164" s="39"/>
      <c r="JA164" s="39"/>
      <c r="JB164" s="39"/>
      <c r="JC164" s="39"/>
      <c r="JD164" s="39"/>
      <c r="JE164" s="39"/>
      <c r="JF164" s="39"/>
      <c r="JG164" s="39"/>
      <c r="JH164" s="39"/>
      <c r="JI164" s="39"/>
      <c r="JJ164" s="39"/>
      <c r="JK164" s="39"/>
      <c r="JL164" s="39"/>
      <c r="JM164" s="39"/>
      <c r="JN164" s="39"/>
      <c r="JO164" s="39"/>
      <c r="JP164" s="39"/>
      <c r="JQ164" s="39"/>
      <c r="JR164" s="39"/>
      <c r="JS164" s="39"/>
      <c r="JT164" s="39"/>
      <c r="JU164" s="39"/>
      <c r="JV164" s="39"/>
      <c r="JW164" s="39"/>
      <c r="JX164" s="39"/>
      <c r="JY164" s="39"/>
      <c r="JZ164" s="39"/>
      <c r="KA164" s="39"/>
      <c r="KB164" s="39"/>
      <c r="KC164" s="39"/>
      <c r="KD164" s="39"/>
      <c r="KE164" s="39"/>
      <c r="KF164" s="39"/>
      <c r="KG164" s="39"/>
      <c r="KH164" s="39"/>
      <c r="KI164" s="39"/>
      <c r="KJ164" s="39"/>
      <c r="KK164" s="39"/>
      <c r="KL164" s="39"/>
      <c r="KM164" s="39"/>
      <c r="KN164" s="39"/>
      <c r="KO164" s="39"/>
      <c r="KP164" s="39"/>
      <c r="KQ164" s="39"/>
      <c r="KR164" s="39"/>
      <c r="KS164" s="39"/>
      <c r="KT164" s="39"/>
      <c r="KU164" s="39"/>
      <c r="KV164" s="39"/>
      <c r="KW164" s="39"/>
      <c r="KX164" s="39"/>
      <c r="KY164" s="39"/>
      <c r="KZ164" s="39"/>
      <c r="LA164" s="39"/>
      <c r="LB164" s="39"/>
      <c r="LC164" s="39"/>
      <c r="LD164" s="39"/>
      <c r="LE164" s="39"/>
      <c r="LF164" s="39"/>
      <c r="LG164" s="39"/>
      <c r="LH164" s="39"/>
      <c r="LI164" s="39"/>
      <c r="LJ164" s="39"/>
      <c r="LK164" s="39"/>
      <c r="LL164" s="39"/>
      <c r="LM164" s="39"/>
      <c r="LN164" s="39"/>
      <c r="LO164" s="39"/>
      <c r="LP164" s="39"/>
      <c r="LQ164" s="39"/>
      <c r="LR164" s="39"/>
      <c r="LS164" s="39"/>
      <c r="LT164" s="39"/>
      <c r="LU164" s="39"/>
      <c r="LV164" s="39"/>
      <c r="LW164" s="39"/>
      <c r="LX164" s="39"/>
      <c r="LY164" s="39"/>
      <c r="LZ164" s="39"/>
      <c r="MA164" s="39"/>
      <c r="MB164" s="39"/>
      <c r="MC164" s="39"/>
      <c r="MD164" s="39"/>
      <c r="ME164" s="39"/>
      <c r="MF164" s="39"/>
      <c r="MG164" s="39"/>
      <c r="MH164" s="39"/>
      <c r="MI164" s="39"/>
      <c r="MJ164" s="39"/>
      <c r="MK164" s="39"/>
      <c r="ML164" s="39"/>
      <c r="MM164" s="39"/>
      <c r="MN164" s="39"/>
      <c r="MO164" s="39"/>
      <c r="MP164" s="39"/>
      <c r="MQ164" s="39"/>
      <c r="MR164" s="39"/>
      <c r="MS164" s="39"/>
      <c r="MT164" s="39"/>
      <c r="MU164" s="39"/>
      <c r="MV164" s="39"/>
      <c r="MW164" s="39"/>
      <c r="MX164" s="39"/>
      <c r="MY164" s="39"/>
      <c r="MZ164" s="39"/>
      <c r="NA164" s="39"/>
      <c r="NB164" s="39"/>
      <c r="NC164" s="39"/>
      <c r="ND164" s="39"/>
      <c r="NE164" s="39"/>
      <c r="NF164" s="39"/>
      <c r="NG164" s="39"/>
      <c r="NH164" s="39"/>
      <c r="NI164" s="39"/>
      <c r="NJ164" s="39"/>
      <c r="NK164" s="39"/>
      <c r="NL164" s="39"/>
      <c r="NM164" s="39"/>
      <c r="NN164" s="39"/>
      <c r="NO164" s="39"/>
      <c r="NP164" s="39"/>
      <c r="NQ164" s="39"/>
      <c r="NR164" s="39"/>
      <c r="NS164" s="39"/>
      <c r="NT164" s="39"/>
      <c r="NU164" s="39"/>
      <c r="NV164" s="39"/>
      <c r="NW164" s="39"/>
      <c r="NX164" s="39"/>
      <c r="NY164" s="39"/>
      <c r="NZ164" s="39"/>
      <c r="OA164" s="39"/>
      <c r="OB164" s="39"/>
      <c r="OC164" s="39"/>
      <c r="OD164" s="39"/>
      <c r="OE164" s="39"/>
      <c r="OF164" s="39"/>
      <c r="OG164" s="39"/>
      <c r="OH164" s="39"/>
      <c r="OI164" s="39"/>
      <c r="OJ164" s="39"/>
      <c r="OK164" s="39"/>
      <c r="OL164" s="39"/>
      <c r="OM164" s="39"/>
      <c r="ON164" s="39"/>
      <c r="OO164" s="39"/>
      <c r="OP164" s="39"/>
      <c r="OQ164" s="39"/>
      <c r="OR164" s="39"/>
      <c r="OS164" s="39"/>
      <c r="OT164" s="39"/>
      <c r="OU164" s="39"/>
      <c r="OV164" s="39"/>
      <c r="OW164" s="39"/>
      <c r="OX164" s="39"/>
      <c r="OY164" s="39"/>
      <c r="OZ164" s="39"/>
      <c r="PA164" s="39"/>
      <c r="PB164" s="39"/>
      <c r="PC164" s="39"/>
      <c r="PD164" s="39"/>
      <c r="PE164" s="39"/>
      <c r="PF164" s="39"/>
      <c r="PG164" s="39"/>
      <c r="PH164" s="39"/>
      <c r="PI164" s="39"/>
      <c r="PJ164" s="39"/>
      <c r="PK164" s="39"/>
      <c r="PL164" s="39"/>
      <c r="PM164" s="39"/>
      <c r="PN164" s="39"/>
      <c r="PO164" s="39"/>
      <c r="PP164" s="39"/>
      <c r="PQ164" s="39"/>
      <c r="PR164" s="39"/>
      <c r="PS164" s="39"/>
      <c r="PT164" s="39"/>
      <c r="PU164" s="39"/>
      <c r="PV164" s="39"/>
      <c r="PW164" s="39"/>
      <c r="PX164" s="39"/>
      <c r="PY164" s="39"/>
      <c r="PZ164" s="39"/>
      <c r="QA164" s="39"/>
      <c r="QB164" s="39"/>
      <c r="QC164" s="39"/>
      <c r="QD164" s="39"/>
      <c r="QE164" s="39"/>
      <c r="QF164" s="39"/>
      <c r="QG164" s="39"/>
      <c r="QH164" s="39"/>
      <c r="QI164" s="39"/>
      <c r="QJ164" s="39"/>
      <c r="QK164" s="39"/>
      <c r="QL164" s="39"/>
      <c r="QM164" s="39"/>
      <c r="QN164" s="39"/>
      <c r="QO164" s="39"/>
      <c r="QP164" s="39"/>
      <c r="QQ164" s="39"/>
      <c r="QR164" s="39"/>
      <c r="QS164" s="39"/>
      <c r="QT164" s="39"/>
      <c r="QU164" s="39"/>
      <c r="QV164" s="39"/>
      <c r="QW164" s="39"/>
      <c r="QX164" s="39"/>
      <c r="QY164" s="39"/>
      <c r="QZ164" s="39"/>
      <c r="RA164" s="39"/>
      <c r="RB164" s="39"/>
      <c r="RC164" s="39"/>
      <c r="RD164" s="39"/>
      <c r="RE164" s="39"/>
      <c r="RF164" s="39"/>
      <c r="RG164" s="39"/>
      <c r="RH164" s="39"/>
      <c r="RI164" s="39"/>
      <c r="RJ164" s="39"/>
      <c r="RK164" s="39"/>
      <c r="RL164" s="39"/>
      <c r="RM164" s="39"/>
      <c r="RN164" s="39"/>
      <c r="RO164" s="39"/>
      <c r="RP164" s="39"/>
      <c r="RQ164" s="39"/>
      <c r="RR164" s="39"/>
      <c r="RS164" s="39"/>
      <c r="RT164" s="39"/>
      <c r="RU164" s="39"/>
      <c r="RV164" s="39"/>
      <c r="RW164" s="39"/>
      <c r="RX164" s="39"/>
      <c r="RY164" s="39"/>
      <c r="RZ164" s="39"/>
      <c r="SA164" s="39"/>
      <c r="SB164" s="39"/>
      <c r="SC164" s="39"/>
      <c r="SD164" s="39"/>
      <c r="SE164" s="39"/>
      <c r="SF164" s="39"/>
      <c r="SG164" s="39"/>
    </row>
    <row r="165" spans="1:501" s="40" customFormat="1" ht="59.25" customHeight="1" x14ac:dyDescent="0.25">
      <c r="A165" s="29" t="s">
        <v>226</v>
      </c>
      <c r="B165" s="15">
        <v>1398173.42</v>
      </c>
      <c r="C165" s="15">
        <v>2246216</v>
      </c>
      <c r="D165" s="15">
        <v>2246216</v>
      </c>
      <c r="E165" s="15">
        <v>1425789.41</v>
      </c>
      <c r="F165" s="15">
        <f t="shared" si="53"/>
        <v>0</v>
      </c>
      <c r="G165" s="15"/>
      <c r="H165" s="16"/>
      <c r="I165" s="16">
        <f t="shared" si="54"/>
        <v>0</v>
      </c>
      <c r="J165" s="15"/>
      <c r="K165" s="15"/>
      <c r="L165" s="15">
        <f t="shared" si="55"/>
        <v>0</v>
      </c>
      <c r="M165" s="15">
        <f t="shared" si="56"/>
        <v>2246216</v>
      </c>
      <c r="N165" s="168"/>
      <c r="O165" s="39"/>
      <c r="P165" s="39"/>
      <c r="Q165" s="39"/>
      <c r="R165" s="39"/>
      <c r="S165" s="39"/>
      <c r="T165" s="39"/>
      <c r="U165" s="39"/>
      <c r="V165" s="39"/>
      <c r="W165" s="39"/>
      <c r="X165" s="39"/>
      <c r="Y165" s="39"/>
      <c r="Z165" s="39"/>
      <c r="AA165" s="39"/>
      <c r="AB165" s="39"/>
      <c r="AC165" s="39"/>
      <c r="AD165" s="39"/>
      <c r="AE165" s="39"/>
      <c r="AF165" s="39"/>
      <c r="AG165" s="39"/>
      <c r="AH165" s="39"/>
      <c r="AI165" s="39"/>
      <c r="AJ165" s="39"/>
      <c r="AK165" s="39"/>
      <c r="AL165" s="39"/>
      <c r="AM165" s="39"/>
      <c r="AN165" s="39"/>
      <c r="AO165" s="39"/>
      <c r="AP165" s="39"/>
      <c r="AQ165" s="39"/>
      <c r="AR165" s="39"/>
      <c r="AS165" s="39"/>
      <c r="AT165" s="39"/>
      <c r="AU165" s="39"/>
      <c r="AV165" s="39"/>
      <c r="AW165" s="39"/>
      <c r="AX165" s="39"/>
      <c r="AY165" s="39"/>
      <c r="AZ165" s="39"/>
      <c r="BA165" s="39"/>
      <c r="BB165" s="39"/>
      <c r="BC165" s="39"/>
      <c r="BD165" s="39"/>
      <c r="BE165" s="39"/>
      <c r="BF165" s="39"/>
      <c r="BG165" s="39"/>
      <c r="BH165" s="39"/>
      <c r="BI165" s="39"/>
      <c r="BJ165" s="39"/>
      <c r="BK165" s="39"/>
      <c r="BL165" s="39"/>
      <c r="BM165" s="39"/>
      <c r="BN165" s="39"/>
      <c r="BO165" s="39"/>
      <c r="BP165" s="39"/>
      <c r="BQ165" s="39"/>
      <c r="BR165" s="39"/>
      <c r="BS165" s="39"/>
      <c r="BT165" s="39"/>
      <c r="BU165" s="39"/>
      <c r="BV165" s="39"/>
      <c r="BW165" s="39"/>
      <c r="BX165" s="39"/>
      <c r="BY165" s="39"/>
      <c r="BZ165" s="39"/>
      <c r="CA165" s="39"/>
      <c r="CB165" s="39"/>
      <c r="CC165" s="39"/>
      <c r="CD165" s="39"/>
      <c r="CE165" s="39"/>
      <c r="CF165" s="39"/>
      <c r="CG165" s="39"/>
      <c r="CH165" s="39"/>
      <c r="CI165" s="39"/>
      <c r="CJ165" s="39"/>
      <c r="CK165" s="39"/>
      <c r="CL165" s="39"/>
      <c r="CM165" s="39"/>
      <c r="CN165" s="39"/>
      <c r="CO165" s="39"/>
      <c r="CP165" s="39"/>
      <c r="CQ165" s="39"/>
      <c r="CR165" s="39"/>
      <c r="CS165" s="39"/>
      <c r="CT165" s="39"/>
      <c r="CU165" s="39"/>
      <c r="CV165" s="39"/>
      <c r="CW165" s="39"/>
      <c r="CX165" s="39"/>
      <c r="CY165" s="39"/>
      <c r="CZ165" s="39"/>
      <c r="DA165" s="39"/>
      <c r="DB165" s="39"/>
      <c r="DC165" s="39"/>
      <c r="DD165" s="39"/>
      <c r="DE165" s="39"/>
      <c r="DF165" s="39"/>
      <c r="DG165" s="39"/>
      <c r="DH165" s="39"/>
      <c r="DI165" s="39"/>
      <c r="DJ165" s="39"/>
      <c r="DK165" s="39"/>
      <c r="DL165" s="39"/>
      <c r="DM165" s="39"/>
      <c r="DN165" s="39"/>
      <c r="DO165" s="39"/>
      <c r="DP165" s="39"/>
      <c r="DQ165" s="39"/>
      <c r="DR165" s="39"/>
      <c r="DS165" s="39"/>
      <c r="DT165" s="39"/>
      <c r="DU165" s="39"/>
      <c r="DV165" s="39"/>
      <c r="DW165" s="39"/>
      <c r="DX165" s="39"/>
      <c r="DY165" s="39"/>
      <c r="DZ165" s="39"/>
      <c r="EA165" s="39"/>
      <c r="EB165" s="39"/>
      <c r="EC165" s="39"/>
      <c r="ED165" s="39"/>
      <c r="EE165" s="39"/>
      <c r="EF165" s="39"/>
      <c r="EG165" s="39"/>
      <c r="EH165" s="39"/>
      <c r="EI165" s="39"/>
      <c r="EJ165" s="39"/>
      <c r="EK165" s="39"/>
      <c r="EL165" s="39"/>
      <c r="EM165" s="39"/>
      <c r="EN165" s="39"/>
      <c r="EO165" s="39"/>
      <c r="EP165" s="39"/>
      <c r="EQ165" s="39"/>
      <c r="ER165" s="39"/>
      <c r="ES165" s="39"/>
      <c r="ET165" s="39"/>
      <c r="EU165" s="39"/>
      <c r="EV165" s="39"/>
      <c r="EW165" s="39"/>
      <c r="EX165" s="39"/>
      <c r="EY165" s="39"/>
      <c r="EZ165" s="39"/>
      <c r="FA165" s="39"/>
      <c r="FB165" s="39"/>
      <c r="FC165" s="39"/>
      <c r="FD165" s="39"/>
      <c r="FE165" s="39"/>
      <c r="FF165" s="39"/>
      <c r="FG165" s="39"/>
      <c r="FH165" s="39"/>
      <c r="FI165" s="39"/>
      <c r="FJ165" s="39"/>
      <c r="FK165" s="39"/>
      <c r="FL165" s="39"/>
      <c r="FM165" s="39"/>
      <c r="FN165" s="39"/>
      <c r="FO165" s="39"/>
      <c r="FP165" s="39"/>
      <c r="FQ165" s="39"/>
      <c r="FR165" s="39"/>
      <c r="FS165" s="39"/>
      <c r="FT165" s="39"/>
      <c r="FU165" s="39"/>
      <c r="FV165" s="39"/>
      <c r="FW165" s="39"/>
      <c r="FX165" s="39"/>
      <c r="FY165" s="39"/>
      <c r="FZ165" s="39"/>
      <c r="GA165" s="39"/>
      <c r="GB165" s="39"/>
      <c r="GC165" s="39"/>
      <c r="GD165" s="39"/>
      <c r="GE165" s="39"/>
      <c r="GF165" s="39"/>
      <c r="GG165" s="39"/>
      <c r="GH165" s="39"/>
      <c r="GI165" s="39"/>
      <c r="GJ165" s="39"/>
      <c r="GK165" s="39"/>
      <c r="GL165" s="39"/>
      <c r="GM165" s="39"/>
      <c r="GN165" s="39"/>
      <c r="GO165" s="39"/>
      <c r="GP165" s="39"/>
      <c r="GQ165" s="39"/>
      <c r="GR165" s="39"/>
      <c r="GS165" s="39"/>
      <c r="GT165" s="39"/>
      <c r="GU165" s="39"/>
      <c r="GV165" s="39"/>
      <c r="GW165" s="39"/>
      <c r="GX165" s="39"/>
      <c r="GY165" s="39"/>
      <c r="GZ165" s="39"/>
      <c r="HA165" s="39"/>
      <c r="HB165" s="39"/>
      <c r="HC165" s="39"/>
      <c r="HD165" s="39"/>
      <c r="HE165" s="39"/>
      <c r="HF165" s="39"/>
      <c r="HG165" s="39"/>
      <c r="HH165" s="39"/>
      <c r="HI165" s="39"/>
      <c r="HJ165" s="39"/>
      <c r="HK165" s="39"/>
      <c r="HL165" s="39"/>
      <c r="HM165" s="39"/>
      <c r="HN165" s="39"/>
      <c r="HO165" s="39"/>
      <c r="HP165" s="39"/>
      <c r="HQ165" s="39"/>
      <c r="HR165" s="39"/>
      <c r="HS165" s="39"/>
      <c r="HT165" s="39"/>
      <c r="HU165" s="39"/>
      <c r="HV165" s="39"/>
      <c r="HW165" s="39"/>
      <c r="HX165" s="39"/>
      <c r="HY165" s="39"/>
      <c r="HZ165" s="39"/>
      <c r="IA165" s="39"/>
      <c r="IB165" s="39"/>
      <c r="IC165" s="39"/>
      <c r="ID165" s="39"/>
      <c r="IE165" s="39"/>
      <c r="IF165" s="39"/>
      <c r="IG165" s="39"/>
      <c r="IH165" s="39"/>
      <c r="II165" s="39"/>
      <c r="IJ165" s="39"/>
      <c r="IK165" s="39"/>
      <c r="IL165" s="39"/>
      <c r="IM165" s="39"/>
      <c r="IN165" s="39"/>
      <c r="IO165" s="39"/>
      <c r="IP165" s="39"/>
      <c r="IQ165" s="39"/>
      <c r="IR165" s="39"/>
      <c r="IS165" s="39"/>
      <c r="IT165" s="39"/>
      <c r="IU165" s="39"/>
      <c r="IV165" s="39"/>
      <c r="IW165" s="39"/>
      <c r="IX165" s="39"/>
      <c r="IY165" s="39"/>
      <c r="IZ165" s="39"/>
      <c r="JA165" s="39"/>
      <c r="JB165" s="39"/>
      <c r="JC165" s="39"/>
      <c r="JD165" s="39"/>
      <c r="JE165" s="39"/>
      <c r="JF165" s="39"/>
      <c r="JG165" s="39"/>
      <c r="JH165" s="39"/>
      <c r="JI165" s="39"/>
      <c r="JJ165" s="39"/>
      <c r="JK165" s="39"/>
      <c r="JL165" s="39"/>
      <c r="JM165" s="39"/>
      <c r="JN165" s="39"/>
      <c r="JO165" s="39"/>
      <c r="JP165" s="39"/>
      <c r="JQ165" s="39"/>
      <c r="JR165" s="39"/>
      <c r="JS165" s="39"/>
      <c r="JT165" s="39"/>
      <c r="JU165" s="39"/>
      <c r="JV165" s="39"/>
      <c r="JW165" s="39"/>
      <c r="JX165" s="39"/>
      <c r="JY165" s="39"/>
      <c r="JZ165" s="39"/>
      <c r="KA165" s="39"/>
      <c r="KB165" s="39"/>
      <c r="KC165" s="39"/>
      <c r="KD165" s="39"/>
      <c r="KE165" s="39"/>
      <c r="KF165" s="39"/>
      <c r="KG165" s="39"/>
      <c r="KH165" s="39"/>
      <c r="KI165" s="39"/>
      <c r="KJ165" s="39"/>
      <c r="KK165" s="39"/>
      <c r="KL165" s="39"/>
      <c r="KM165" s="39"/>
      <c r="KN165" s="39"/>
      <c r="KO165" s="39"/>
      <c r="KP165" s="39"/>
      <c r="KQ165" s="39"/>
      <c r="KR165" s="39"/>
      <c r="KS165" s="39"/>
      <c r="KT165" s="39"/>
      <c r="KU165" s="39"/>
      <c r="KV165" s="39"/>
      <c r="KW165" s="39"/>
      <c r="KX165" s="39"/>
      <c r="KY165" s="39"/>
      <c r="KZ165" s="39"/>
      <c r="LA165" s="39"/>
      <c r="LB165" s="39"/>
      <c r="LC165" s="39"/>
      <c r="LD165" s="39"/>
      <c r="LE165" s="39"/>
      <c r="LF165" s="39"/>
      <c r="LG165" s="39"/>
      <c r="LH165" s="39"/>
      <c r="LI165" s="39"/>
      <c r="LJ165" s="39"/>
      <c r="LK165" s="39"/>
      <c r="LL165" s="39"/>
      <c r="LM165" s="39"/>
      <c r="LN165" s="39"/>
      <c r="LO165" s="39"/>
      <c r="LP165" s="39"/>
      <c r="LQ165" s="39"/>
      <c r="LR165" s="39"/>
      <c r="LS165" s="39"/>
      <c r="LT165" s="39"/>
      <c r="LU165" s="39"/>
      <c r="LV165" s="39"/>
      <c r="LW165" s="39"/>
      <c r="LX165" s="39"/>
      <c r="LY165" s="39"/>
      <c r="LZ165" s="39"/>
      <c r="MA165" s="39"/>
      <c r="MB165" s="39"/>
      <c r="MC165" s="39"/>
      <c r="MD165" s="39"/>
      <c r="ME165" s="39"/>
      <c r="MF165" s="39"/>
      <c r="MG165" s="39"/>
      <c r="MH165" s="39"/>
      <c r="MI165" s="39"/>
      <c r="MJ165" s="39"/>
      <c r="MK165" s="39"/>
      <c r="ML165" s="39"/>
      <c r="MM165" s="39"/>
      <c r="MN165" s="39"/>
      <c r="MO165" s="39"/>
      <c r="MP165" s="39"/>
      <c r="MQ165" s="39"/>
      <c r="MR165" s="39"/>
      <c r="MS165" s="39"/>
      <c r="MT165" s="39"/>
      <c r="MU165" s="39"/>
      <c r="MV165" s="39"/>
      <c r="MW165" s="39"/>
      <c r="MX165" s="39"/>
      <c r="MY165" s="39"/>
      <c r="MZ165" s="39"/>
      <c r="NA165" s="39"/>
      <c r="NB165" s="39"/>
      <c r="NC165" s="39"/>
      <c r="ND165" s="39"/>
      <c r="NE165" s="39"/>
      <c r="NF165" s="39"/>
      <c r="NG165" s="39"/>
      <c r="NH165" s="39"/>
      <c r="NI165" s="39"/>
      <c r="NJ165" s="39"/>
      <c r="NK165" s="39"/>
      <c r="NL165" s="39"/>
      <c r="NM165" s="39"/>
      <c r="NN165" s="39"/>
      <c r="NO165" s="39"/>
      <c r="NP165" s="39"/>
      <c r="NQ165" s="39"/>
      <c r="NR165" s="39"/>
      <c r="NS165" s="39"/>
      <c r="NT165" s="39"/>
      <c r="NU165" s="39"/>
      <c r="NV165" s="39"/>
      <c r="NW165" s="39"/>
      <c r="NX165" s="39"/>
      <c r="NY165" s="39"/>
      <c r="NZ165" s="39"/>
      <c r="OA165" s="39"/>
      <c r="OB165" s="39"/>
      <c r="OC165" s="39"/>
      <c r="OD165" s="39"/>
      <c r="OE165" s="39"/>
      <c r="OF165" s="39"/>
      <c r="OG165" s="39"/>
      <c r="OH165" s="39"/>
      <c r="OI165" s="39"/>
      <c r="OJ165" s="39"/>
      <c r="OK165" s="39"/>
      <c r="OL165" s="39"/>
      <c r="OM165" s="39"/>
      <c r="ON165" s="39"/>
      <c r="OO165" s="39"/>
      <c r="OP165" s="39"/>
      <c r="OQ165" s="39"/>
      <c r="OR165" s="39"/>
      <c r="OS165" s="39"/>
      <c r="OT165" s="39"/>
      <c r="OU165" s="39"/>
      <c r="OV165" s="39"/>
      <c r="OW165" s="39"/>
      <c r="OX165" s="39"/>
      <c r="OY165" s="39"/>
      <c r="OZ165" s="39"/>
      <c r="PA165" s="39"/>
      <c r="PB165" s="39"/>
      <c r="PC165" s="39"/>
      <c r="PD165" s="39"/>
      <c r="PE165" s="39"/>
      <c r="PF165" s="39"/>
      <c r="PG165" s="39"/>
      <c r="PH165" s="39"/>
      <c r="PI165" s="39"/>
      <c r="PJ165" s="39"/>
      <c r="PK165" s="39"/>
      <c r="PL165" s="39"/>
      <c r="PM165" s="39"/>
      <c r="PN165" s="39"/>
      <c r="PO165" s="39"/>
      <c r="PP165" s="39"/>
      <c r="PQ165" s="39"/>
      <c r="PR165" s="39"/>
      <c r="PS165" s="39"/>
      <c r="PT165" s="39"/>
      <c r="PU165" s="39"/>
      <c r="PV165" s="39"/>
      <c r="PW165" s="39"/>
      <c r="PX165" s="39"/>
      <c r="PY165" s="39"/>
      <c r="PZ165" s="39"/>
      <c r="QA165" s="39"/>
      <c r="QB165" s="39"/>
      <c r="QC165" s="39"/>
      <c r="QD165" s="39"/>
      <c r="QE165" s="39"/>
      <c r="QF165" s="39"/>
      <c r="QG165" s="39"/>
      <c r="QH165" s="39"/>
      <c r="QI165" s="39"/>
      <c r="QJ165" s="39"/>
      <c r="QK165" s="39"/>
      <c r="QL165" s="39"/>
      <c r="QM165" s="39"/>
      <c r="QN165" s="39"/>
      <c r="QO165" s="39"/>
      <c r="QP165" s="39"/>
      <c r="QQ165" s="39"/>
      <c r="QR165" s="39"/>
      <c r="QS165" s="39"/>
      <c r="QT165" s="39"/>
      <c r="QU165" s="39"/>
      <c r="QV165" s="39"/>
      <c r="QW165" s="39"/>
      <c r="QX165" s="39"/>
      <c r="QY165" s="39"/>
      <c r="QZ165" s="39"/>
      <c r="RA165" s="39"/>
      <c r="RB165" s="39"/>
      <c r="RC165" s="39"/>
      <c r="RD165" s="39"/>
      <c r="RE165" s="39"/>
      <c r="RF165" s="39"/>
      <c r="RG165" s="39"/>
      <c r="RH165" s="39"/>
      <c r="RI165" s="39"/>
      <c r="RJ165" s="39"/>
      <c r="RK165" s="39"/>
      <c r="RL165" s="39"/>
      <c r="RM165" s="39"/>
      <c r="RN165" s="39"/>
      <c r="RO165" s="39"/>
      <c r="RP165" s="39"/>
      <c r="RQ165" s="39"/>
      <c r="RR165" s="39"/>
      <c r="RS165" s="39"/>
      <c r="RT165" s="39"/>
      <c r="RU165" s="39"/>
      <c r="RV165" s="39"/>
      <c r="RW165" s="39"/>
      <c r="RX165" s="39"/>
      <c r="RY165" s="39"/>
      <c r="RZ165" s="39"/>
      <c r="SA165" s="39"/>
      <c r="SB165" s="39"/>
      <c r="SC165" s="39"/>
      <c r="SD165" s="39"/>
      <c r="SE165" s="39"/>
      <c r="SF165" s="39"/>
      <c r="SG165" s="39"/>
    </row>
    <row r="166" spans="1:501" s="40" customFormat="1" ht="25.5" x14ac:dyDescent="0.25">
      <c r="A166" s="32" t="s">
        <v>48</v>
      </c>
      <c r="B166" s="15"/>
      <c r="C166" s="15">
        <v>0</v>
      </c>
      <c r="D166" s="15">
        <v>0</v>
      </c>
      <c r="E166" s="15">
        <v>0</v>
      </c>
      <c r="F166" s="15">
        <f t="shared" si="53"/>
        <v>0</v>
      </c>
      <c r="G166" s="15"/>
      <c r="H166" s="16"/>
      <c r="I166" s="16">
        <f t="shared" si="54"/>
        <v>0</v>
      </c>
      <c r="J166" s="15"/>
      <c r="K166" s="15"/>
      <c r="L166" s="15">
        <f t="shared" si="55"/>
        <v>0</v>
      </c>
      <c r="M166" s="15">
        <f t="shared" si="56"/>
        <v>0</v>
      </c>
      <c r="N166" s="117"/>
      <c r="O166" s="39"/>
      <c r="P166" s="39"/>
      <c r="Q166" s="39"/>
      <c r="R166" s="39"/>
      <c r="S166" s="39"/>
      <c r="T166" s="39"/>
      <c r="U166" s="39"/>
      <c r="V166" s="39"/>
      <c r="W166" s="39"/>
      <c r="X166" s="39"/>
      <c r="Y166" s="39"/>
      <c r="Z166" s="39"/>
      <c r="AA166" s="39"/>
      <c r="AB166" s="39"/>
      <c r="AC166" s="39"/>
      <c r="AD166" s="39"/>
      <c r="AE166" s="39"/>
      <c r="AF166" s="39"/>
      <c r="AG166" s="39"/>
      <c r="AH166" s="39"/>
      <c r="AI166" s="39"/>
      <c r="AJ166" s="39"/>
      <c r="AK166" s="39"/>
      <c r="AL166" s="39"/>
      <c r="AM166" s="39"/>
      <c r="AN166" s="39"/>
      <c r="AO166" s="39"/>
      <c r="AP166" s="39"/>
      <c r="AQ166" s="39"/>
      <c r="AR166" s="39"/>
      <c r="AS166" s="39"/>
      <c r="AT166" s="39"/>
      <c r="AU166" s="39"/>
      <c r="AV166" s="39"/>
      <c r="AW166" s="39"/>
      <c r="AX166" s="39"/>
      <c r="AY166" s="39"/>
      <c r="AZ166" s="39"/>
      <c r="BA166" s="39"/>
      <c r="BB166" s="39"/>
      <c r="BC166" s="39"/>
      <c r="BD166" s="39"/>
      <c r="BE166" s="39"/>
      <c r="BF166" s="39"/>
      <c r="BG166" s="39"/>
      <c r="BH166" s="39"/>
      <c r="BI166" s="39"/>
      <c r="BJ166" s="39"/>
      <c r="BK166" s="39"/>
      <c r="BL166" s="39"/>
      <c r="BM166" s="39"/>
      <c r="BN166" s="39"/>
      <c r="BO166" s="39"/>
      <c r="BP166" s="39"/>
      <c r="BQ166" s="39"/>
      <c r="BR166" s="39"/>
      <c r="BS166" s="39"/>
      <c r="BT166" s="39"/>
      <c r="BU166" s="39"/>
      <c r="BV166" s="39"/>
      <c r="BW166" s="39"/>
      <c r="BX166" s="39"/>
      <c r="BY166" s="39"/>
      <c r="BZ166" s="39"/>
      <c r="CA166" s="39"/>
      <c r="CB166" s="39"/>
      <c r="CC166" s="39"/>
      <c r="CD166" s="39"/>
      <c r="CE166" s="39"/>
      <c r="CF166" s="39"/>
      <c r="CG166" s="39"/>
      <c r="CH166" s="39"/>
      <c r="CI166" s="39"/>
      <c r="CJ166" s="39"/>
      <c r="CK166" s="39"/>
      <c r="CL166" s="39"/>
      <c r="CM166" s="39"/>
      <c r="CN166" s="39"/>
      <c r="CO166" s="39"/>
      <c r="CP166" s="39"/>
      <c r="CQ166" s="39"/>
      <c r="CR166" s="39"/>
      <c r="CS166" s="39"/>
      <c r="CT166" s="39"/>
      <c r="CU166" s="39"/>
      <c r="CV166" s="39"/>
      <c r="CW166" s="39"/>
      <c r="CX166" s="39"/>
      <c r="CY166" s="39"/>
      <c r="CZ166" s="39"/>
      <c r="DA166" s="39"/>
      <c r="DB166" s="39"/>
      <c r="DC166" s="39"/>
      <c r="DD166" s="39"/>
      <c r="DE166" s="39"/>
      <c r="DF166" s="39"/>
      <c r="DG166" s="39"/>
      <c r="DH166" s="39"/>
      <c r="DI166" s="39"/>
      <c r="DJ166" s="39"/>
      <c r="DK166" s="39"/>
      <c r="DL166" s="39"/>
      <c r="DM166" s="39"/>
      <c r="DN166" s="39"/>
      <c r="DO166" s="39"/>
      <c r="DP166" s="39"/>
      <c r="DQ166" s="39"/>
      <c r="DR166" s="39"/>
      <c r="DS166" s="39"/>
      <c r="DT166" s="39"/>
      <c r="DU166" s="39"/>
      <c r="DV166" s="39"/>
      <c r="DW166" s="39"/>
      <c r="DX166" s="39"/>
      <c r="DY166" s="39"/>
      <c r="DZ166" s="39"/>
      <c r="EA166" s="39"/>
      <c r="EB166" s="39"/>
      <c r="EC166" s="39"/>
      <c r="ED166" s="39"/>
      <c r="EE166" s="39"/>
      <c r="EF166" s="39"/>
      <c r="EG166" s="39"/>
      <c r="EH166" s="39"/>
      <c r="EI166" s="39"/>
      <c r="EJ166" s="39"/>
      <c r="EK166" s="39"/>
      <c r="EL166" s="39"/>
      <c r="EM166" s="39"/>
      <c r="EN166" s="39"/>
      <c r="EO166" s="39"/>
      <c r="EP166" s="39"/>
      <c r="EQ166" s="39"/>
      <c r="ER166" s="39"/>
      <c r="ES166" s="39"/>
      <c r="ET166" s="39"/>
      <c r="EU166" s="39"/>
      <c r="EV166" s="39"/>
      <c r="EW166" s="39"/>
      <c r="EX166" s="39"/>
      <c r="EY166" s="39"/>
      <c r="EZ166" s="39"/>
      <c r="FA166" s="39"/>
      <c r="FB166" s="39"/>
      <c r="FC166" s="39"/>
      <c r="FD166" s="39"/>
      <c r="FE166" s="39"/>
      <c r="FF166" s="39"/>
      <c r="FG166" s="39"/>
      <c r="FH166" s="39"/>
      <c r="FI166" s="39"/>
      <c r="FJ166" s="39"/>
      <c r="FK166" s="39"/>
      <c r="FL166" s="39"/>
      <c r="FM166" s="39"/>
      <c r="FN166" s="39"/>
      <c r="FO166" s="39"/>
      <c r="FP166" s="39"/>
      <c r="FQ166" s="39"/>
      <c r="FR166" s="39"/>
      <c r="FS166" s="39"/>
      <c r="FT166" s="39"/>
      <c r="FU166" s="39"/>
      <c r="FV166" s="39"/>
      <c r="FW166" s="39"/>
      <c r="FX166" s="39"/>
      <c r="FY166" s="39"/>
      <c r="FZ166" s="39"/>
      <c r="GA166" s="39"/>
      <c r="GB166" s="39"/>
      <c r="GC166" s="39"/>
      <c r="GD166" s="39"/>
      <c r="GE166" s="39"/>
      <c r="GF166" s="39"/>
      <c r="GG166" s="39"/>
      <c r="GH166" s="39"/>
      <c r="GI166" s="39"/>
      <c r="GJ166" s="39"/>
      <c r="GK166" s="39"/>
      <c r="GL166" s="39"/>
      <c r="GM166" s="39"/>
      <c r="GN166" s="39"/>
      <c r="GO166" s="39"/>
      <c r="GP166" s="39"/>
      <c r="GQ166" s="39"/>
      <c r="GR166" s="39"/>
      <c r="GS166" s="39"/>
      <c r="GT166" s="39"/>
      <c r="GU166" s="39"/>
      <c r="GV166" s="39"/>
      <c r="GW166" s="39"/>
      <c r="GX166" s="39"/>
      <c r="GY166" s="39"/>
      <c r="GZ166" s="39"/>
      <c r="HA166" s="39"/>
      <c r="HB166" s="39"/>
      <c r="HC166" s="39"/>
      <c r="HD166" s="39"/>
      <c r="HE166" s="39"/>
      <c r="HF166" s="39"/>
      <c r="HG166" s="39"/>
      <c r="HH166" s="39"/>
      <c r="HI166" s="39"/>
      <c r="HJ166" s="39"/>
      <c r="HK166" s="39"/>
      <c r="HL166" s="39"/>
      <c r="HM166" s="39"/>
      <c r="HN166" s="39"/>
      <c r="HO166" s="39"/>
      <c r="HP166" s="39"/>
      <c r="HQ166" s="39"/>
      <c r="HR166" s="39"/>
      <c r="HS166" s="39"/>
      <c r="HT166" s="39"/>
      <c r="HU166" s="39"/>
      <c r="HV166" s="39"/>
      <c r="HW166" s="39"/>
      <c r="HX166" s="39"/>
      <c r="HY166" s="39"/>
      <c r="HZ166" s="39"/>
      <c r="IA166" s="39"/>
      <c r="IB166" s="39"/>
      <c r="IC166" s="39"/>
      <c r="ID166" s="39"/>
      <c r="IE166" s="39"/>
      <c r="IF166" s="39"/>
      <c r="IG166" s="39"/>
      <c r="IH166" s="39"/>
      <c r="II166" s="39"/>
      <c r="IJ166" s="39"/>
      <c r="IK166" s="39"/>
      <c r="IL166" s="39"/>
      <c r="IM166" s="39"/>
      <c r="IN166" s="39"/>
      <c r="IO166" s="39"/>
      <c r="IP166" s="39"/>
      <c r="IQ166" s="39"/>
      <c r="IR166" s="39"/>
      <c r="IS166" s="39"/>
      <c r="IT166" s="39"/>
      <c r="IU166" s="39"/>
      <c r="IV166" s="39"/>
      <c r="IW166" s="39"/>
      <c r="IX166" s="39"/>
      <c r="IY166" s="39"/>
      <c r="IZ166" s="39"/>
      <c r="JA166" s="39"/>
      <c r="JB166" s="39"/>
      <c r="JC166" s="39"/>
      <c r="JD166" s="39"/>
      <c r="JE166" s="39"/>
      <c r="JF166" s="39"/>
      <c r="JG166" s="39"/>
      <c r="JH166" s="39"/>
      <c r="JI166" s="39"/>
      <c r="JJ166" s="39"/>
      <c r="JK166" s="39"/>
      <c r="JL166" s="39"/>
      <c r="JM166" s="39"/>
      <c r="JN166" s="39"/>
      <c r="JO166" s="39"/>
      <c r="JP166" s="39"/>
      <c r="JQ166" s="39"/>
      <c r="JR166" s="39"/>
      <c r="JS166" s="39"/>
      <c r="JT166" s="39"/>
      <c r="JU166" s="39"/>
      <c r="JV166" s="39"/>
      <c r="JW166" s="39"/>
      <c r="JX166" s="39"/>
      <c r="JY166" s="39"/>
      <c r="JZ166" s="39"/>
      <c r="KA166" s="39"/>
      <c r="KB166" s="39"/>
      <c r="KC166" s="39"/>
      <c r="KD166" s="39"/>
      <c r="KE166" s="39"/>
      <c r="KF166" s="39"/>
      <c r="KG166" s="39"/>
      <c r="KH166" s="39"/>
      <c r="KI166" s="39"/>
      <c r="KJ166" s="39"/>
      <c r="KK166" s="39"/>
      <c r="KL166" s="39"/>
      <c r="KM166" s="39"/>
      <c r="KN166" s="39"/>
      <c r="KO166" s="39"/>
      <c r="KP166" s="39"/>
      <c r="KQ166" s="39"/>
      <c r="KR166" s="39"/>
      <c r="KS166" s="39"/>
      <c r="KT166" s="39"/>
      <c r="KU166" s="39"/>
      <c r="KV166" s="39"/>
      <c r="KW166" s="39"/>
      <c r="KX166" s="39"/>
      <c r="KY166" s="39"/>
      <c r="KZ166" s="39"/>
      <c r="LA166" s="39"/>
      <c r="LB166" s="39"/>
      <c r="LC166" s="39"/>
      <c r="LD166" s="39"/>
      <c r="LE166" s="39"/>
      <c r="LF166" s="39"/>
      <c r="LG166" s="39"/>
      <c r="LH166" s="39"/>
      <c r="LI166" s="39"/>
      <c r="LJ166" s="39"/>
      <c r="LK166" s="39"/>
      <c r="LL166" s="39"/>
      <c r="LM166" s="39"/>
      <c r="LN166" s="39"/>
      <c r="LO166" s="39"/>
      <c r="LP166" s="39"/>
      <c r="LQ166" s="39"/>
      <c r="LR166" s="39"/>
      <c r="LS166" s="39"/>
      <c r="LT166" s="39"/>
      <c r="LU166" s="39"/>
      <c r="LV166" s="39"/>
      <c r="LW166" s="39"/>
      <c r="LX166" s="39"/>
      <c r="LY166" s="39"/>
      <c r="LZ166" s="39"/>
      <c r="MA166" s="39"/>
      <c r="MB166" s="39"/>
      <c r="MC166" s="39"/>
      <c r="MD166" s="39"/>
      <c r="ME166" s="39"/>
      <c r="MF166" s="39"/>
      <c r="MG166" s="39"/>
      <c r="MH166" s="39"/>
      <c r="MI166" s="39"/>
      <c r="MJ166" s="39"/>
      <c r="MK166" s="39"/>
      <c r="ML166" s="39"/>
      <c r="MM166" s="39"/>
      <c r="MN166" s="39"/>
      <c r="MO166" s="39"/>
      <c r="MP166" s="39"/>
      <c r="MQ166" s="39"/>
      <c r="MR166" s="39"/>
      <c r="MS166" s="39"/>
      <c r="MT166" s="39"/>
      <c r="MU166" s="39"/>
      <c r="MV166" s="39"/>
      <c r="MW166" s="39"/>
      <c r="MX166" s="39"/>
      <c r="MY166" s="39"/>
      <c r="MZ166" s="39"/>
      <c r="NA166" s="39"/>
      <c r="NB166" s="39"/>
      <c r="NC166" s="39"/>
      <c r="ND166" s="39"/>
      <c r="NE166" s="39"/>
      <c r="NF166" s="39"/>
      <c r="NG166" s="39"/>
      <c r="NH166" s="39"/>
      <c r="NI166" s="39"/>
      <c r="NJ166" s="39"/>
      <c r="NK166" s="39"/>
      <c r="NL166" s="39"/>
      <c r="NM166" s="39"/>
      <c r="NN166" s="39"/>
      <c r="NO166" s="39"/>
      <c r="NP166" s="39"/>
      <c r="NQ166" s="39"/>
      <c r="NR166" s="39"/>
      <c r="NS166" s="39"/>
      <c r="NT166" s="39"/>
      <c r="NU166" s="39"/>
      <c r="NV166" s="39"/>
      <c r="NW166" s="39"/>
      <c r="NX166" s="39"/>
      <c r="NY166" s="39"/>
      <c r="NZ166" s="39"/>
      <c r="OA166" s="39"/>
      <c r="OB166" s="39"/>
      <c r="OC166" s="39"/>
      <c r="OD166" s="39"/>
      <c r="OE166" s="39"/>
      <c r="OF166" s="39"/>
      <c r="OG166" s="39"/>
      <c r="OH166" s="39"/>
      <c r="OI166" s="39"/>
      <c r="OJ166" s="39"/>
      <c r="OK166" s="39"/>
      <c r="OL166" s="39"/>
      <c r="OM166" s="39"/>
      <c r="ON166" s="39"/>
      <c r="OO166" s="39"/>
      <c r="OP166" s="39"/>
      <c r="OQ166" s="39"/>
      <c r="OR166" s="39"/>
      <c r="OS166" s="39"/>
      <c r="OT166" s="39"/>
      <c r="OU166" s="39"/>
      <c r="OV166" s="39"/>
      <c r="OW166" s="39"/>
      <c r="OX166" s="39"/>
      <c r="OY166" s="39"/>
      <c r="OZ166" s="39"/>
      <c r="PA166" s="39"/>
      <c r="PB166" s="39"/>
      <c r="PC166" s="39"/>
      <c r="PD166" s="39"/>
      <c r="PE166" s="39"/>
      <c r="PF166" s="39"/>
      <c r="PG166" s="39"/>
      <c r="PH166" s="39"/>
      <c r="PI166" s="39"/>
      <c r="PJ166" s="39"/>
      <c r="PK166" s="39"/>
      <c r="PL166" s="39"/>
      <c r="PM166" s="39"/>
      <c r="PN166" s="39"/>
      <c r="PO166" s="39"/>
      <c r="PP166" s="39"/>
      <c r="PQ166" s="39"/>
      <c r="PR166" s="39"/>
      <c r="PS166" s="39"/>
      <c r="PT166" s="39"/>
      <c r="PU166" s="39"/>
      <c r="PV166" s="39"/>
      <c r="PW166" s="39"/>
      <c r="PX166" s="39"/>
      <c r="PY166" s="39"/>
      <c r="PZ166" s="39"/>
      <c r="QA166" s="39"/>
      <c r="QB166" s="39"/>
      <c r="QC166" s="39"/>
      <c r="QD166" s="39"/>
      <c r="QE166" s="39"/>
      <c r="QF166" s="39"/>
      <c r="QG166" s="39"/>
      <c r="QH166" s="39"/>
      <c r="QI166" s="39"/>
      <c r="QJ166" s="39"/>
      <c r="QK166" s="39"/>
      <c r="QL166" s="39"/>
      <c r="QM166" s="39"/>
      <c r="QN166" s="39"/>
      <c r="QO166" s="39"/>
      <c r="QP166" s="39"/>
      <c r="QQ166" s="39"/>
      <c r="QR166" s="39"/>
      <c r="QS166" s="39"/>
      <c r="QT166" s="39"/>
      <c r="QU166" s="39"/>
      <c r="QV166" s="39"/>
      <c r="QW166" s="39"/>
      <c r="QX166" s="39"/>
      <c r="QY166" s="39"/>
      <c r="QZ166" s="39"/>
      <c r="RA166" s="39"/>
      <c r="RB166" s="39"/>
      <c r="RC166" s="39"/>
      <c r="RD166" s="39"/>
      <c r="RE166" s="39"/>
      <c r="RF166" s="39"/>
      <c r="RG166" s="39"/>
      <c r="RH166" s="39"/>
      <c r="RI166" s="39"/>
      <c r="RJ166" s="39"/>
      <c r="RK166" s="39"/>
      <c r="RL166" s="39"/>
      <c r="RM166" s="39"/>
      <c r="RN166" s="39"/>
      <c r="RO166" s="39"/>
      <c r="RP166" s="39"/>
      <c r="RQ166" s="39"/>
      <c r="RR166" s="39"/>
      <c r="RS166" s="39"/>
      <c r="RT166" s="39"/>
      <c r="RU166" s="39"/>
      <c r="RV166" s="39"/>
      <c r="RW166" s="39"/>
      <c r="RX166" s="39"/>
      <c r="RY166" s="39"/>
      <c r="RZ166" s="39"/>
      <c r="SA166" s="39"/>
      <c r="SB166" s="39"/>
      <c r="SC166" s="39"/>
      <c r="SD166" s="39"/>
      <c r="SE166" s="39"/>
      <c r="SF166" s="39"/>
      <c r="SG166" s="39"/>
    </row>
    <row r="167" spans="1:501" ht="25.5" x14ac:dyDescent="0.25">
      <c r="A167" s="29" t="s">
        <v>84</v>
      </c>
      <c r="B167" s="15">
        <f>B169</f>
        <v>1665076.86</v>
      </c>
      <c r="C167" s="15">
        <f t="shared" ref="C167:K167" si="57">C169</f>
        <v>1640094</v>
      </c>
      <c r="D167" s="15">
        <f t="shared" ref="D167" si="58">D169</f>
        <v>1640094</v>
      </c>
      <c r="E167" s="15">
        <f t="shared" si="57"/>
        <v>1501858</v>
      </c>
      <c r="F167" s="15">
        <f t="shared" si="41"/>
        <v>174246</v>
      </c>
      <c r="G167" s="15">
        <f t="shared" si="57"/>
        <v>0</v>
      </c>
      <c r="H167" s="15">
        <v>174246</v>
      </c>
      <c r="I167" s="15">
        <f t="shared" ref="I167:I227" si="59">J167+K167</f>
        <v>0</v>
      </c>
      <c r="J167" s="15">
        <f t="shared" si="57"/>
        <v>0</v>
      </c>
      <c r="K167" s="15">
        <f t="shared" si="57"/>
        <v>0</v>
      </c>
      <c r="L167" s="15">
        <f t="shared" ref="L167:L227" si="60">I167+F167</f>
        <v>174246</v>
      </c>
      <c r="M167" s="15">
        <f t="shared" si="42"/>
        <v>1814340</v>
      </c>
      <c r="N167" s="120" t="s">
        <v>293</v>
      </c>
    </row>
    <row r="168" spans="1:501" ht="25.5" x14ac:dyDescent="0.25">
      <c r="A168" s="32" t="s">
        <v>85</v>
      </c>
      <c r="B168" s="15"/>
      <c r="C168" s="15"/>
      <c r="D168" s="15"/>
      <c r="E168" s="15"/>
      <c r="F168" s="15">
        <f t="shared" si="41"/>
        <v>0</v>
      </c>
      <c r="G168" s="15"/>
      <c r="H168" s="16"/>
      <c r="I168" s="16">
        <f t="shared" si="59"/>
        <v>0</v>
      </c>
      <c r="J168" s="15"/>
      <c r="K168" s="15"/>
      <c r="L168" s="15">
        <f t="shared" si="60"/>
        <v>0</v>
      </c>
      <c r="M168" s="15">
        <f t="shared" si="42"/>
        <v>0</v>
      </c>
      <c r="N168" s="117"/>
    </row>
    <row r="169" spans="1:501" ht="38.25" x14ac:dyDescent="0.25">
      <c r="A169" s="47" t="s">
        <v>86</v>
      </c>
      <c r="B169" s="48">
        <v>1665076.86</v>
      </c>
      <c r="C169" s="48">
        <v>1640094</v>
      </c>
      <c r="D169" s="48">
        <v>1640094</v>
      </c>
      <c r="E169" s="48">
        <v>1501858</v>
      </c>
      <c r="F169" s="48">
        <f t="shared" si="41"/>
        <v>174246</v>
      </c>
      <c r="G169" s="48"/>
      <c r="H169" s="142">
        <v>174246</v>
      </c>
      <c r="I169" s="142">
        <f t="shared" si="59"/>
        <v>0</v>
      </c>
      <c r="J169" s="48"/>
      <c r="K169" s="48"/>
      <c r="L169" s="48">
        <f t="shared" si="60"/>
        <v>174246</v>
      </c>
      <c r="M169" s="48">
        <f t="shared" si="42"/>
        <v>1814340</v>
      </c>
      <c r="N169" s="120" t="s">
        <v>293</v>
      </c>
    </row>
    <row r="170" spans="1:501" s="40" customFormat="1" ht="60" customHeight="1" x14ac:dyDescent="0.25">
      <c r="A170" s="29" t="s">
        <v>87</v>
      </c>
      <c r="B170" s="34">
        <f t="shared" ref="B170:K170" si="61">SUM(B172:B177)</f>
        <v>4150425</v>
      </c>
      <c r="C170" s="34">
        <f t="shared" si="61"/>
        <v>7107045</v>
      </c>
      <c r="D170" s="34">
        <f t="shared" ref="D170" si="62">SUM(D172:D177)</f>
        <v>7107045</v>
      </c>
      <c r="E170" s="34">
        <f t="shared" si="61"/>
        <v>3430460</v>
      </c>
      <c r="F170" s="48">
        <f t="shared" si="41"/>
        <v>0</v>
      </c>
      <c r="G170" s="34">
        <f t="shared" si="61"/>
        <v>0</v>
      </c>
      <c r="H170" s="34">
        <f t="shared" si="61"/>
        <v>0</v>
      </c>
      <c r="I170" s="34">
        <f t="shared" si="59"/>
        <v>-2944000</v>
      </c>
      <c r="J170" s="34">
        <f>J173</f>
        <v>-2944000</v>
      </c>
      <c r="K170" s="34">
        <f t="shared" si="61"/>
        <v>0</v>
      </c>
      <c r="L170" s="34">
        <f t="shared" si="60"/>
        <v>-2944000</v>
      </c>
      <c r="M170" s="34">
        <f t="shared" si="42"/>
        <v>4163045</v>
      </c>
      <c r="N170" s="177" t="s">
        <v>276</v>
      </c>
      <c r="O170" s="39"/>
      <c r="P170" s="39"/>
      <c r="Q170" s="39"/>
      <c r="R170" s="39"/>
      <c r="S170" s="39"/>
      <c r="T170" s="39"/>
      <c r="U170" s="39"/>
      <c r="V170" s="39"/>
      <c r="W170" s="39"/>
      <c r="X170" s="39"/>
      <c r="Y170" s="39"/>
      <c r="Z170" s="39"/>
      <c r="AA170" s="39"/>
      <c r="AB170" s="39"/>
      <c r="AC170" s="39"/>
      <c r="AD170" s="39"/>
      <c r="AE170" s="39"/>
      <c r="AF170" s="39"/>
      <c r="AG170" s="39"/>
      <c r="AH170" s="39"/>
      <c r="AI170" s="39"/>
      <c r="AJ170" s="39"/>
      <c r="AK170" s="39"/>
      <c r="AL170" s="39"/>
      <c r="AM170" s="39"/>
      <c r="AN170" s="39"/>
      <c r="AO170" s="39"/>
      <c r="AP170" s="39"/>
      <c r="AQ170" s="39"/>
      <c r="AR170" s="39"/>
      <c r="AS170" s="39"/>
      <c r="AT170" s="39"/>
      <c r="AU170" s="39"/>
      <c r="AV170" s="39"/>
      <c r="AW170" s="39"/>
      <c r="AX170" s="39"/>
      <c r="AY170" s="39"/>
      <c r="AZ170" s="39"/>
      <c r="BA170" s="39"/>
      <c r="BB170" s="39"/>
      <c r="BC170" s="39"/>
      <c r="BD170" s="39"/>
      <c r="BE170" s="39"/>
      <c r="BF170" s="39"/>
      <c r="BG170" s="39"/>
      <c r="BH170" s="39"/>
      <c r="BI170" s="39"/>
      <c r="BJ170" s="39"/>
      <c r="BK170" s="39"/>
      <c r="BL170" s="39"/>
      <c r="BM170" s="39"/>
      <c r="BN170" s="39"/>
      <c r="BO170" s="39"/>
      <c r="BP170" s="39"/>
      <c r="BQ170" s="39"/>
      <c r="BR170" s="39"/>
      <c r="BS170" s="39"/>
      <c r="BT170" s="39"/>
      <c r="BU170" s="39"/>
      <c r="BV170" s="39"/>
      <c r="BW170" s="39"/>
      <c r="BX170" s="39"/>
      <c r="BY170" s="39"/>
      <c r="BZ170" s="39"/>
      <c r="CA170" s="39"/>
      <c r="CB170" s="39"/>
      <c r="CC170" s="39"/>
      <c r="CD170" s="39"/>
      <c r="CE170" s="39"/>
      <c r="CF170" s="39"/>
      <c r="CG170" s="39"/>
      <c r="CH170" s="39"/>
      <c r="CI170" s="39"/>
      <c r="CJ170" s="39"/>
      <c r="CK170" s="39"/>
      <c r="CL170" s="39"/>
      <c r="CM170" s="39"/>
      <c r="CN170" s="39"/>
      <c r="CO170" s="39"/>
      <c r="CP170" s="39"/>
      <c r="CQ170" s="39"/>
      <c r="CR170" s="39"/>
      <c r="CS170" s="39"/>
      <c r="CT170" s="39"/>
      <c r="CU170" s="39"/>
      <c r="CV170" s="39"/>
      <c r="CW170" s="39"/>
      <c r="CX170" s="39"/>
      <c r="CY170" s="39"/>
      <c r="CZ170" s="39"/>
      <c r="DA170" s="39"/>
      <c r="DB170" s="39"/>
      <c r="DC170" s="39"/>
      <c r="DD170" s="39"/>
      <c r="DE170" s="39"/>
      <c r="DF170" s="39"/>
      <c r="DG170" s="39"/>
      <c r="DH170" s="39"/>
      <c r="DI170" s="39"/>
      <c r="DJ170" s="39"/>
      <c r="DK170" s="39"/>
      <c r="DL170" s="39"/>
      <c r="DM170" s="39"/>
      <c r="DN170" s="39"/>
      <c r="DO170" s="39"/>
      <c r="DP170" s="39"/>
      <c r="DQ170" s="39"/>
      <c r="DR170" s="39"/>
      <c r="DS170" s="39"/>
      <c r="DT170" s="39"/>
      <c r="DU170" s="39"/>
      <c r="DV170" s="39"/>
      <c r="DW170" s="39"/>
      <c r="DX170" s="39"/>
      <c r="DY170" s="39"/>
      <c r="DZ170" s="39"/>
      <c r="EA170" s="39"/>
      <c r="EB170" s="39"/>
      <c r="EC170" s="39"/>
      <c r="ED170" s="39"/>
      <c r="EE170" s="39"/>
      <c r="EF170" s="39"/>
      <c r="EG170" s="39"/>
      <c r="EH170" s="39"/>
      <c r="EI170" s="39"/>
      <c r="EJ170" s="39"/>
      <c r="EK170" s="39"/>
      <c r="EL170" s="39"/>
      <c r="EM170" s="39"/>
      <c r="EN170" s="39"/>
      <c r="EO170" s="39"/>
      <c r="EP170" s="39"/>
      <c r="EQ170" s="39"/>
      <c r="ER170" s="39"/>
      <c r="ES170" s="39"/>
      <c r="ET170" s="39"/>
      <c r="EU170" s="39"/>
      <c r="EV170" s="39"/>
      <c r="EW170" s="39"/>
      <c r="EX170" s="39"/>
      <c r="EY170" s="39"/>
      <c r="EZ170" s="39"/>
      <c r="FA170" s="39"/>
      <c r="FB170" s="39"/>
      <c r="FC170" s="39"/>
      <c r="FD170" s="39"/>
      <c r="FE170" s="39"/>
      <c r="FF170" s="39"/>
      <c r="FG170" s="39"/>
      <c r="FH170" s="39"/>
      <c r="FI170" s="39"/>
      <c r="FJ170" s="39"/>
      <c r="FK170" s="39"/>
      <c r="FL170" s="39"/>
      <c r="FM170" s="39"/>
      <c r="FN170" s="39"/>
      <c r="FO170" s="39"/>
      <c r="FP170" s="39"/>
      <c r="FQ170" s="39"/>
      <c r="FR170" s="39"/>
      <c r="FS170" s="39"/>
      <c r="FT170" s="39"/>
      <c r="FU170" s="39"/>
      <c r="FV170" s="39"/>
      <c r="FW170" s="39"/>
      <c r="FX170" s="39"/>
      <c r="FY170" s="39"/>
      <c r="FZ170" s="39"/>
      <c r="GA170" s="39"/>
      <c r="GB170" s="39"/>
      <c r="GC170" s="39"/>
      <c r="GD170" s="39"/>
      <c r="GE170" s="39"/>
      <c r="GF170" s="39"/>
      <c r="GG170" s="39"/>
      <c r="GH170" s="39"/>
      <c r="GI170" s="39"/>
      <c r="GJ170" s="39"/>
      <c r="GK170" s="39"/>
      <c r="GL170" s="39"/>
      <c r="GM170" s="39"/>
      <c r="GN170" s="39"/>
      <c r="GO170" s="39"/>
      <c r="GP170" s="39"/>
      <c r="GQ170" s="39"/>
      <c r="GR170" s="39"/>
      <c r="GS170" s="39"/>
      <c r="GT170" s="39"/>
      <c r="GU170" s="39"/>
      <c r="GV170" s="39"/>
      <c r="GW170" s="39"/>
      <c r="GX170" s="39"/>
      <c r="GY170" s="39"/>
      <c r="GZ170" s="39"/>
      <c r="HA170" s="39"/>
      <c r="HB170" s="39"/>
      <c r="HC170" s="39"/>
      <c r="HD170" s="39"/>
      <c r="HE170" s="39"/>
      <c r="HF170" s="39"/>
      <c r="HG170" s="39"/>
      <c r="HH170" s="39"/>
      <c r="HI170" s="39"/>
      <c r="HJ170" s="39"/>
      <c r="HK170" s="39"/>
      <c r="HL170" s="39"/>
      <c r="HM170" s="39"/>
      <c r="HN170" s="39"/>
      <c r="HO170" s="39"/>
      <c r="HP170" s="39"/>
      <c r="HQ170" s="39"/>
      <c r="HR170" s="39"/>
      <c r="HS170" s="39"/>
      <c r="HT170" s="39"/>
      <c r="HU170" s="39"/>
      <c r="HV170" s="39"/>
      <c r="HW170" s="39"/>
      <c r="HX170" s="39"/>
      <c r="HY170" s="39"/>
      <c r="HZ170" s="39"/>
      <c r="IA170" s="39"/>
      <c r="IB170" s="39"/>
      <c r="IC170" s="39"/>
      <c r="ID170" s="39"/>
      <c r="IE170" s="39"/>
      <c r="IF170" s="39"/>
      <c r="IG170" s="39"/>
      <c r="IH170" s="39"/>
      <c r="II170" s="39"/>
      <c r="IJ170" s="39"/>
      <c r="IK170" s="39"/>
      <c r="IL170" s="39"/>
      <c r="IM170" s="39"/>
      <c r="IN170" s="39"/>
      <c r="IO170" s="39"/>
      <c r="IP170" s="39"/>
      <c r="IQ170" s="39"/>
      <c r="IR170" s="39"/>
      <c r="IS170" s="39"/>
      <c r="IT170" s="39"/>
      <c r="IU170" s="39"/>
      <c r="IV170" s="39"/>
      <c r="IW170" s="39"/>
      <c r="IX170" s="39"/>
      <c r="IY170" s="39"/>
      <c r="IZ170" s="39"/>
      <c r="JA170" s="39"/>
      <c r="JB170" s="39"/>
      <c r="JC170" s="39"/>
      <c r="JD170" s="39"/>
      <c r="JE170" s="39"/>
      <c r="JF170" s="39"/>
      <c r="JG170" s="39"/>
      <c r="JH170" s="39"/>
      <c r="JI170" s="39"/>
      <c r="JJ170" s="39"/>
      <c r="JK170" s="39"/>
      <c r="JL170" s="39"/>
      <c r="JM170" s="39"/>
      <c r="JN170" s="39"/>
      <c r="JO170" s="39"/>
      <c r="JP170" s="39"/>
      <c r="JQ170" s="39"/>
      <c r="JR170" s="39"/>
      <c r="JS170" s="39"/>
      <c r="JT170" s="39"/>
      <c r="JU170" s="39"/>
      <c r="JV170" s="39"/>
      <c r="JW170" s="39"/>
      <c r="JX170" s="39"/>
      <c r="JY170" s="39"/>
      <c r="JZ170" s="39"/>
      <c r="KA170" s="39"/>
      <c r="KB170" s="39"/>
      <c r="KC170" s="39"/>
      <c r="KD170" s="39"/>
      <c r="KE170" s="39"/>
      <c r="KF170" s="39"/>
      <c r="KG170" s="39"/>
      <c r="KH170" s="39"/>
      <c r="KI170" s="39"/>
      <c r="KJ170" s="39"/>
      <c r="KK170" s="39"/>
      <c r="KL170" s="39"/>
      <c r="KM170" s="39"/>
      <c r="KN170" s="39"/>
      <c r="KO170" s="39"/>
      <c r="KP170" s="39"/>
      <c r="KQ170" s="39"/>
      <c r="KR170" s="39"/>
      <c r="KS170" s="39"/>
      <c r="KT170" s="39"/>
      <c r="KU170" s="39"/>
      <c r="KV170" s="39"/>
      <c r="KW170" s="39"/>
      <c r="KX170" s="39"/>
      <c r="KY170" s="39"/>
      <c r="KZ170" s="39"/>
      <c r="LA170" s="39"/>
      <c r="LB170" s="39"/>
      <c r="LC170" s="39"/>
      <c r="LD170" s="39"/>
      <c r="LE170" s="39"/>
      <c r="LF170" s="39"/>
      <c r="LG170" s="39"/>
      <c r="LH170" s="39"/>
      <c r="LI170" s="39"/>
      <c r="LJ170" s="39"/>
      <c r="LK170" s="39"/>
      <c r="LL170" s="39"/>
      <c r="LM170" s="39"/>
      <c r="LN170" s="39"/>
      <c r="LO170" s="39"/>
      <c r="LP170" s="39"/>
      <c r="LQ170" s="39"/>
      <c r="LR170" s="39"/>
      <c r="LS170" s="39"/>
      <c r="LT170" s="39"/>
      <c r="LU170" s="39"/>
      <c r="LV170" s="39"/>
      <c r="LW170" s="39"/>
      <c r="LX170" s="39"/>
      <c r="LY170" s="39"/>
      <c r="LZ170" s="39"/>
      <c r="MA170" s="39"/>
      <c r="MB170" s="39"/>
      <c r="MC170" s="39"/>
      <c r="MD170" s="39"/>
      <c r="ME170" s="39"/>
      <c r="MF170" s="39"/>
      <c r="MG170" s="39"/>
      <c r="MH170" s="39"/>
      <c r="MI170" s="39"/>
      <c r="MJ170" s="39"/>
      <c r="MK170" s="39"/>
      <c r="ML170" s="39"/>
      <c r="MM170" s="39"/>
      <c r="MN170" s="39"/>
      <c r="MO170" s="39"/>
      <c r="MP170" s="39"/>
      <c r="MQ170" s="39"/>
      <c r="MR170" s="39"/>
      <c r="MS170" s="39"/>
      <c r="MT170" s="39"/>
      <c r="MU170" s="39"/>
      <c r="MV170" s="39"/>
      <c r="MW170" s="39"/>
      <c r="MX170" s="39"/>
      <c r="MY170" s="39"/>
      <c r="MZ170" s="39"/>
      <c r="NA170" s="39"/>
      <c r="NB170" s="39"/>
      <c r="NC170" s="39"/>
      <c r="ND170" s="39"/>
      <c r="NE170" s="39"/>
      <c r="NF170" s="39"/>
      <c r="NG170" s="39"/>
      <c r="NH170" s="39"/>
      <c r="NI170" s="39"/>
      <c r="NJ170" s="39"/>
      <c r="NK170" s="39"/>
      <c r="NL170" s="39"/>
      <c r="NM170" s="39"/>
      <c r="NN170" s="39"/>
      <c r="NO170" s="39"/>
      <c r="NP170" s="39"/>
      <c r="NQ170" s="39"/>
      <c r="NR170" s="39"/>
      <c r="NS170" s="39"/>
      <c r="NT170" s="39"/>
      <c r="NU170" s="39"/>
      <c r="NV170" s="39"/>
      <c r="NW170" s="39"/>
      <c r="NX170" s="39"/>
      <c r="NY170" s="39"/>
      <c r="NZ170" s="39"/>
      <c r="OA170" s="39"/>
      <c r="OB170" s="39"/>
      <c r="OC170" s="39"/>
      <c r="OD170" s="39"/>
      <c r="OE170" s="39"/>
      <c r="OF170" s="39"/>
      <c r="OG170" s="39"/>
      <c r="OH170" s="39"/>
      <c r="OI170" s="39"/>
      <c r="OJ170" s="39"/>
      <c r="OK170" s="39"/>
      <c r="OL170" s="39"/>
      <c r="OM170" s="39"/>
      <c r="ON170" s="39"/>
      <c r="OO170" s="39"/>
      <c r="OP170" s="39"/>
      <c r="OQ170" s="39"/>
      <c r="OR170" s="39"/>
      <c r="OS170" s="39"/>
      <c r="OT170" s="39"/>
      <c r="OU170" s="39"/>
      <c r="OV170" s="39"/>
      <c r="OW170" s="39"/>
      <c r="OX170" s="39"/>
      <c r="OY170" s="39"/>
      <c r="OZ170" s="39"/>
      <c r="PA170" s="39"/>
      <c r="PB170" s="39"/>
      <c r="PC170" s="39"/>
      <c r="PD170" s="39"/>
      <c r="PE170" s="39"/>
      <c r="PF170" s="39"/>
      <c r="PG170" s="39"/>
      <c r="PH170" s="39"/>
      <c r="PI170" s="39"/>
      <c r="PJ170" s="39"/>
      <c r="PK170" s="39"/>
      <c r="PL170" s="39"/>
      <c r="PM170" s="39"/>
      <c r="PN170" s="39"/>
      <c r="PO170" s="39"/>
      <c r="PP170" s="39"/>
      <c r="PQ170" s="39"/>
      <c r="PR170" s="39"/>
      <c r="PS170" s="39"/>
      <c r="PT170" s="39"/>
      <c r="PU170" s="39"/>
      <c r="PV170" s="39"/>
      <c r="PW170" s="39"/>
      <c r="PX170" s="39"/>
      <c r="PY170" s="39"/>
      <c r="PZ170" s="39"/>
      <c r="QA170" s="39"/>
      <c r="QB170" s="39"/>
      <c r="QC170" s="39"/>
      <c r="QD170" s="39"/>
      <c r="QE170" s="39"/>
      <c r="QF170" s="39"/>
      <c r="QG170" s="39"/>
      <c r="QH170" s="39"/>
      <c r="QI170" s="39"/>
      <c r="QJ170" s="39"/>
      <c r="QK170" s="39"/>
      <c r="QL170" s="39"/>
      <c r="QM170" s="39"/>
      <c r="QN170" s="39"/>
      <c r="QO170" s="39"/>
      <c r="QP170" s="39"/>
      <c r="QQ170" s="39"/>
      <c r="QR170" s="39"/>
      <c r="QS170" s="39"/>
      <c r="QT170" s="39"/>
      <c r="QU170" s="39"/>
      <c r="QV170" s="39"/>
      <c r="QW170" s="39"/>
      <c r="QX170" s="39"/>
      <c r="QY170" s="39"/>
      <c r="QZ170" s="39"/>
      <c r="RA170" s="39"/>
      <c r="RB170" s="39"/>
      <c r="RC170" s="39"/>
      <c r="RD170" s="39"/>
      <c r="RE170" s="39"/>
      <c r="RF170" s="39"/>
      <c r="RG170" s="39"/>
      <c r="RH170" s="39"/>
      <c r="RI170" s="39"/>
      <c r="RJ170" s="39"/>
      <c r="RK170" s="39"/>
      <c r="RL170" s="39"/>
      <c r="RM170" s="39"/>
      <c r="RN170" s="39"/>
      <c r="RO170" s="39"/>
      <c r="RP170" s="39"/>
      <c r="RQ170" s="39"/>
      <c r="RR170" s="39"/>
      <c r="RS170" s="39"/>
      <c r="RT170" s="39"/>
      <c r="RU170" s="39"/>
      <c r="RV170" s="39"/>
      <c r="RW170" s="39"/>
      <c r="RX170" s="39"/>
      <c r="RY170" s="39"/>
      <c r="RZ170" s="39"/>
      <c r="SA170" s="39"/>
      <c r="SB170" s="39"/>
      <c r="SC170" s="39"/>
      <c r="SD170" s="39"/>
      <c r="SE170" s="39"/>
      <c r="SF170" s="39"/>
      <c r="SG170" s="39"/>
    </row>
    <row r="171" spans="1:501" s="40" customFormat="1" ht="25.5" x14ac:dyDescent="0.25">
      <c r="A171" s="32" t="s">
        <v>85</v>
      </c>
      <c r="B171" s="15"/>
      <c r="C171" s="15"/>
      <c r="D171" s="15"/>
      <c r="E171" s="34"/>
      <c r="F171" s="15">
        <f t="shared" si="41"/>
        <v>0</v>
      </c>
      <c r="G171" s="15"/>
      <c r="H171" s="16"/>
      <c r="I171" s="16">
        <f t="shared" si="59"/>
        <v>0</v>
      </c>
      <c r="J171" s="16"/>
      <c r="K171" s="16"/>
      <c r="L171" s="34">
        <f t="shared" si="60"/>
        <v>0</v>
      </c>
      <c r="M171" s="34">
        <f t="shared" si="42"/>
        <v>0</v>
      </c>
      <c r="N171" s="117"/>
      <c r="O171" s="39"/>
      <c r="P171" s="39"/>
      <c r="Q171" s="39"/>
      <c r="R171" s="39"/>
      <c r="S171" s="39"/>
      <c r="T171" s="39"/>
      <c r="U171" s="39"/>
      <c r="V171" s="39"/>
      <c r="W171" s="39"/>
      <c r="X171" s="39"/>
      <c r="Y171" s="39"/>
      <c r="Z171" s="39"/>
      <c r="AA171" s="39"/>
      <c r="AB171" s="39"/>
      <c r="AC171" s="39"/>
      <c r="AD171" s="39"/>
      <c r="AE171" s="39"/>
      <c r="AF171" s="39"/>
      <c r="AG171" s="39"/>
      <c r="AH171" s="39"/>
      <c r="AI171" s="39"/>
      <c r="AJ171" s="39"/>
      <c r="AK171" s="39"/>
      <c r="AL171" s="39"/>
      <c r="AM171" s="39"/>
      <c r="AN171" s="39"/>
      <c r="AO171" s="39"/>
      <c r="AP171" s="39"/>
      <c r="AQ171" s="39"/>
      <c r="AR171" s="39"/>
      <c r="AS171" s="39"/>
      <c r="AT171" s="39"/>
      <c r="AU171" s="39"/>
      <c r="AV171" s="39"/>
      <c r="AW171" s="39"/>
      <c r="AX171" s="39"/>
      <c r="AY171" s="39"/>
      <c r="AZ171" s="39"/>
      <c r="BA171" s="39"/>
      <c r="BB171" s="39"/>
      <c r="BC171" s="39"/>
      <c r="BD171" s="39"/>
      <c r="BE171" s="39"/>
      <c r="BF171" s="39"/>
      <c r="BG171" s="39"/>
      <c r="BH171" s="39"/>
      <c r="BI171" s="39"/>
      <c r="BJ171" s="39"/>
      <c r="BK171" s="39"/>
      <c r="BL171" s="39"/>
      <c r="BM171" s="39"/>
      <c r="BN171" s="39"/>
      <c r="BO171" s="39"/>
      <c r="BP171" s="39"/>
      <c r="BQ171" s="39"/>
      <c r="BR171" s="39"/>
      <c r="BS171" s="39"/>
      <c r="BT171" s="39"/>
      <c r="BU171" s="39"/>
      <c r="BV171" s="39"/>
      <c r="BW171" s="39"/>
      <c r="BX171" s="39"/>
      <c r="BY171" s="39"/>
      <c r="BZ171" s="39"/>
      <c r="CA171" s="39"/>
      <c r="CB171" s="39"/>
      <c r="CC171" s="39"/>
      <c r="CD171" s="39"/>
      <c r="CE171" s="39"/>
      <c r="CF171" s="39"/>
      <c r="CG171" s="39"/>
      <c r="CH171" s="39"/>
      <c r="CI171" s="39"/>
      <c r="CJ171" s="39"/>
      <c r="CK171" s="39"/>
      <c r="CL171" s="39"/>
      <c r="CM171" s="39"/>
      <c r="CN171" s="39"/>
      <c r="CO171" s="39"/>
      <c r="CP171" s="39"/>
      <c r="CQ171" s="39"/>
      <c r="CR171" s="39"/>
      <c r="CS171" s="39"/>
      <c r="CT171" s="39"/>
      <c r="CU171" s="39"/>
      <c r="CV171" s="39"/>
      <c r="CW171" s="39"/>
      <c r="CX171" s="39"/>
      <c r="CY171" s="39"/>
      <c r="CZ171" s="39"/>
      <c r="DA171" s="39"/>
      <c r="DB171" s="39"/>
      <c r="DC171" s="39"/>
      <c r="DD171" s="39"/>
      <c r="DE171" s="39"/>
      <c r="DF171" s="39"/>
      <c r="DG171" s="39"/>
      <c r="DH171" s="39"/>
      <c r="DI171" s="39"/>
      <c r="DJ171" s="39"/>
      <c r="DK171" s="39"/>
      <c r="DL171" s="39"/>
      <c r="DM171" s="39"/>
      <c r="DN171" s="39"/>
      <c r="DO171" s="39"/>
      <c r="DP171" s="39"/>
      <c r="DQ171" s="39"/>
      <c r="DR171" s="39"/>
      <c r="DS171" s="39"/>
      <c r="DT171" s="39"/>
      <c r="DU171" s="39"/>
      <c r="DV171" s="39"/>
      <c r="DW171" s="39"/>
      <c r="DX171" s="39"/>
      <c r="DY171" s="39"/>
      <c r="DZ171" s="39"/>
      <c r="EA171" s="39"/>
      <c r="EB171" s="39"/>
      <c r="EC171" s="39"/>
      <c r="ED171" s="39"/>
      <c r="EE171" s="39"/>
      <c r="EF171" s="39"/>
      <c r="EG171" s="39"/>
      <c r="EH171" s="39"/>
      <c r="EI171" s="39"/>
      <c r="EJ171" s="39"/>
      <c r="EK171" s="39"/>
      <c r="EL171" s="39"/>
      <c r="EM171" s="39"/>
      <c r="EN171" s="39"/>
      <c r="EO171" s="39"/>
      <c r="EP171" s="39"/>
      <c r="EQ171" s="39"/>
      <c r="ER171" s="39"/>
      <c r="ES171" s="39"/>
      <c r="ET171" s="39"/>
      <c r="EU171" s="39"/>
      <c r="EV171" s="39"/>
      <c r="EW171" s="39"/>
      <c r="EX171" s="39"/>
      <c r="EY171" s="39"/>
      <c r="EZ171" s="39"/>
      <c r="FA171" s="39"/>
      <c r="FB171" s="39"/>
      <c r="FC171" s="39"/>
      <c r="FD171" s="39"/>
      <c r="FE171" s="39"/>
      <c r="FF171" s="39"/>
      <c r="FG171" s="39"/>
      <c r="FH171" s="39"/>
      <c r="FI171" s="39"/>
      <c r="FJ171" s="39"/>
      <c r="FK171" s="39"/>
      <c r="FL171" s="39"/>
      <c r="FM171" s="39"/>
      <c r="FN171" s="39"/>
      <c r="FO171" s="39"/>
      <c r="FP171" s="39"/>
      <c r="FQ171" s="39"/>
      <c r="FR171" s="39"/>
      <c r="FS171" s="39"/>
      <c r="FT171" s="39"/>
      <c r="FU171" s="39"/>
      <c r="FV171" s="39"/>
      <c r="FW171" s="39"/>
      <c r="FX171" s="39"/>
      <c r="FY171" s="39"/>
      <c r="FZ171" s="39"/>
      <c r="GA171" s="39"/>
      <c r="GB171" s="39"/>
      <c r="GC171" s="39"/>
      <c r="GD171" s="39"/>
      <c r="GE171" s="39"/>
      <c r="GF171" s="39"/>
      <c r="GG171" s="39"/>
      <c r="GH171" s="39"/>
      <c r="GI171" s="39"/>
      <c r="GJ171" s="39"/>
      <c r="GK171" s="39"/>
      <c r="GL171" s="39"/>
      <c r="GM171" s="39"/>
      <c r="GN171" s="39"/>
      <c r="GO171" s="39"/>
      <c r="GP171" s="39"/>
      <c r="GQ171" s="39"/>
      <c r="GR171" s="39"/>
      <c r="GS171" s="39"/>
      <c r="GT171" s="39"/>
      <c r="GU171" s="39"/>
      <c r="GV171" s="39"/>
      <c r="GW171" s="39"/>
      <c r="GX171" s="39"/>
      <c r="GY171" s="39"/>
      <c r="GZ171" s="39"/>
      <c r="HA171" s="39"/>
      <c r="HB171" s="39"/>
      <c r="HC171" s="39"/>
      <c r="HD171" s="39"/>
      <c r="HE171" s="39"/>
      <c r="HF171" s="39"/>
      <c r="HG171" s="39"/>
      <c r="HH171" s="39"/>
      <c r="HI171" s="39"/>
      <c r="HJ171" s="39"/>
      <c r="HK171" s="39"/>
      <c r="HL171" s="39"/>
      <c r="HM171" s="39"/>
      <c r="HN171" s="39"/>
      <c r="HO171" s="39"/>
      <c r="HP171" s="39"/>
      <c r="HQ171" s="39"/>
      <c r="HR171" s="39"/>
      <c r="HS171" s="39"/>
      <c r="HT171" s="39"/>
      <c r="HU171" s="39"/>
      <c r="HV171" s="39"/>
      <c r="HW171" s="39"/>
      <c r="HX171" s="39"/>
      <c r="HY171" s="39"/>
      <c r="HZ171" s="39"/>
      <c r="IA171" s="39"/>
      <c r="IB171" s="39"/>
      <c r="IC171" s="39"/>
      <c r="ID171" s="39"/>
      <c r="IE171" s="39"/>
      <c r="IF171" s="39"/>
      <c r="IG171" s="39"/>
      <c r="IH171" s="39"/>
      <c r="II171" s="39"/>
      <c r="IJ171" s="39"/>
      <c r="IK171" s="39"/>
      <c r="IL171" s="39"/>
      <c r="IM171" s="39"/>
      <c r="IN171" s="39"/>
      <c r="IO171" s="39"/>
      <c r="IP171" s="39"/>
      <c r="IQ171" s="39"/>
      <c r="IR171" s="39"/>
      <c r="IS171" s="39"/>
      <c r="IT171" s="39"/>
      <c r="IU171" s="39"/>
      <c r="IV171" s="39"/>
      <c r="IW171" s="39"/>
      <c r="IX171" s="39"/>
      <c r="IY171" s="39"/>
      <c r="IZ171" s="39"/>
      <c r="JA171" s="39"/>
      <c r="JB171" s="39"/>
      <c r="JC171" s="39"/>
      <c r="JD171" s="39"/>
      <c r="JE171" s="39"/>
      <c r="JF171" s="39"/>
      <c r="JG171" s="39"/>
      <c r="JH171" s="39"/>
      <c r="JI171" s="39"/>
      <c r="JJ171" s="39"/>
      <c r="JK171" s="39"/>
      <c r="JL171" s="39"/>
      <c r="JM171" s="39"/>
      <c r="JN171" s="39"/>
      <c r="JO171" s="39"/>
      <c r="JP171" s="39"/>
      <c r="JQ171" s="39"/>
      <c r="JR171" s="39"/>
      <c r="JS171" s="39"/>
      <c r="JT171" s="39"/>
      <c r="JU171" s="39"/>
      <c r="JV171" s="39"/>
      <c r="JW171" s="39"/>
      <c r="JX171" s="39"/>
      <c r="JY171" s="39"/>
      <c r="JZ171" s="39"/>
      <c r="KA171" s="39"/>
      <c r="KB171" s="39"/>
      <c r="KC171" s="39"/>
      <c r="KD171" s="39"/>
      <c r="KE171" s="39"/>
      <c r="KF171" s="39"/>
      <c r="KG171" s="39"/>
      <c r="KH171" s="39"/>
      <c r="KI171" s="39"/>
      <c r="KJ171" s="39"/>
      <c r="KK171" s="39"/>
      <c r="KL171" s="39"/>
      <c r="KM171" s="39"/>
      <c r="KN171" s="39"/>
      <c r="KO171" s="39"/>
      <c r="KP171" s="39"/>
      <c r="KQ171" s="39"/>
      <c r="KR171" s="39"/>
      <c r="KS171" s="39"/>
      <c r="KT171" s="39"/>
      <c r="KU171" s="39"/>
      <c r="KV171" s="39"/>
      <c r="KW171" s="39"/>
      <c r="KX171" s="39"/>
      <c r="KY171" s="39"/>
      <c r="KZ171" s="39"/>
      <c r="LA171" s="39"/>
      <c r="LB171" s="39"/>
      <c r="LC171" s="39"/>
      <c r="LD171" s="39"/>
      <c r="LE171" s="39"/>
      <c r="LF171" s="39"/>
      <c r="LG171" s="39"/>
      <c r="LH171" s="39"/>
      <c r="LI171" s="39"/>
      <c r="LJ171" s="39"/>
      <c r="LK171" s="39"/>
      <c r="LL171" s="39"/>
      <c r="LM171" s="39"/>
      <c r="LN171" s="39"/>
      <c r="LO171" s="39"/>
      <c r="LP171" s="39"/>
      <c r="LQ171" s="39"/>
      <c r="LR171" s="39"/>
      <c r="LS171" s="39"/>
      <c r="LT171" s="39"/>
      <c r="LU171" s="39"/>
      <c r="LV171" s="39"/>
      <c r="LW171" s="39"/>
      <c r="LX171" s="39"/>
      <c r="LY171" s="39"/>
      <c r="LZ171" s="39"/>
      <c r="MA171" s="39"/>
      <c r="MB171" s="39"/>
      <c r="MC171" s="39"/>
      <c r="MD171" s="39"/>
      <c r="ME171" s="39"/>
      <c r="MF171" s="39"/>
      <c r="MG171" s="39"/>
      <c r="MH171" s="39"/>
      <c r="MI171" s="39"/>
      <c r="MJ171" s="39"/>
      <c r="MK171" s="39"/>
      <c r="ML171" s="39"/>
      <c r="MM171" s="39"/>
      <c r="MN171" s="39"/>
      <c r="MO171" s="39"/>
      <c r="MP171" s="39"/>
      <c r="MQ171" s="39"/>
      <c r="MR171" s="39"/>
      <c r="MS171" s="39"/>
      <c r="MT171" s="39"/>
      <c r="MU171" s="39"/>
      <c r="MV171" s="39"/>
      <c r="MW171" s="39"/>
      <c r="MX171" s="39"/>
      <c r="MY171" s="39"/>
      <c r="MZ171" s="39"/>
      <c r="NA171" s="39"/>
      <c r="NB171" s="39"/>
      <c r="NC171" s="39"/>
      <c r="ND171" s="39"/>
      <c r="NE171" s="39"/>
      <c r="NF171" s="39"/>
      <c r="NG171" s="39"/>
      <c r="NH171" s="39"/>
      <c r="NI171" s="39"/>
      <c r="NJ171" s="39"/>
      <c r="NK171" s="39"/>
      <c r="NL171" s="39"/>
      <c r="NM171" s="39"/>
      <c r="NN171" s="39"/>
      <c r="NO171" s="39"/>
      <c r="NP171" s="39"/>
      <c r="NQ171" s="39"/>
      <c r="NR171" s="39"/>
      <c r="NS171" s="39"/>
      <c r="NT171" s="39"/>
      <c r="NU171" s="39"/>
      <c r="NV171" s="39"/>
      <c r="NW171" s="39"/>
      <c r="NX171" s="39"/>
      <c r="NY171" s="39"/>
      <c r="NZ171" s="39"/>
      <c r="OA171" s="39"/>
      <c r="OB171" s="39"/>
      <c r="OC171" s="39"/>
      <c r="OD171" s="39"/>
      <c r="OE171" s="39"/>
      <c r="OF171" s="39"/>
      <c r="OG171" s="39"/>
      <c r="OH171" s="39"/>
      <c r="OI171" s="39"/>
      <c r="OJ171" s="39"/>
      <c r="OK171" s="39"/>
      <c r="OL171" s="39"/>
      <c r="OM171" s="39"/>
      <c r="ON171" s="39"/>
      <c r="OO171" s="39"/>
      <c r="OP171" s="39"/>
      <c r="OQ171" s="39"/>
      <c r="OR171" s="39"/>
      <c r="OS171" s="39"/>
      <c r="OT171" s="39"/>
      <c r="OU171" s="39"/>
      <c r="OV171" s="39"/>
      <c r="OW171" s="39"/>
      <c r="OX171" s="39"/>
      <c r="OY171" s="39"/>
      <c r="OZ171" s="39"/>
      <c r="PA171" s="39"/>
      <c r="PB171" s="39"/>
      <c r="PC171" s="39"/>
      <c r="PD171" s="39"/>
      <c r="PE171" s="39"/>
      <c r="PF171" s="39"/>
      <c r="PG171" s="39"/>
      <c r="PH171" s="39"/>
      <c r="PI171" s="39"/>
      <c r="PJ171" s="39"/>
      <c r="PK171" s="39"/>
      <c r="PL171" s="39"/>
      <c r="PM171" s="39"/>
      <c r="PN171" s="39"/>
      <c r="PO171" s="39"/>
      <c r="PP171" s="39"/>
      <c r="PQ171" s="39"/>
      <c r="PR171" s="39"/>
      <c r="PS171" s="39"/>
      <c r="PT171" s="39"/>
      <c r="PU171" s="39"/>
      <c r="PV171" s="39"/>
      <c r="PW171" s="39"/>
      <c r="PX171" s="39"/>
      <c r="PY171" s="39"/>
      <c r="PZ171" s="39"/>
      <c r="QA171" s="39"/>
      <c r="QB171" s="39"/>
      <c r="QC171" s="39"/>
      <c r="QD171" s="39"/>
      <c r="QE171" s="39"/>
      <c r="QF171" s="39"/>
      <c r="QG171" s="39"/>
      <c r="QH171" s="39"/>
      <c r="QI171" s="39"/>
      <c r="QJ171" s="39"/>
      <c r="QK171" s="39"/>
      <c r="QL171" s="39"/>
      <c r="QM171" s="39"/>
      <c r="QN171" s="39"/>
      <c r="QO171" s="39"/>
      <c r="QP171" s="39"/>
      <c r="QQ171" s="39"/>
      <c r="QR171" s="39"/>
      <c r="QS171" s="39"/>
      <c r="QT171" s="39"/>
      <c r="QU171" s="39"/>
      <c r="QV171" s="39"/>
      <c r="QW171" s="39"/>
      <c r="QX171" s="39"/>
      <c r="QY171" s="39"/>
      <c r="QZ171" s="39"/>
      <c r="RA171" s="39"/>
      <c r="RB171" s="39"/>
      <c r="RC171" s="39"/>
      <c r="RD171" s="39"/>
      <c r="RE171" s="39"/>
      <c r="RF171" s="39"/>
      <c r="RG171" s="39"/>
      <c r="RH171" s="39"/>
      <c r="RI171" s="39"/>
      <c r="RJ171" s="39"/>
      <c r="RK171" s="39"/>
      <c r="RL171" s="39"/>
      <c r="RM171" s="39"/>
      <c r="RN171" s="39"/>
      <c r="RO171" s="39"/>
      <c r="RP171" s="39"/>
      <c r="RQ171" s="39"/>
      <c r="RR171" s="39"/>
      <c r="RS171" s="39"/>
      <c r="RT171" s="39"/>
      <c r="RU171" s="39"/>
      <c r="RV171" s="39"/>
      <c r="RW171" s="39"/>
      <c r="RX171" s="39"/>
      <c r="RY171" s="39"/>
      <c r="RZ171" s="39"/>
      <c r="SA171" s="39"/>
      <c r="SB171" s="39"/>
      <c r="SC171" s="39"/>
      <c r="SD171" s="39"/>
      <c r="SE171" s="39"/>
      <c r="SF171" s="39"/>
      <c r="SG171" s="39"/>
    </row>
    <row r="172" spans="1:501" s="40" customFormat="1" ht="39" customHeight="1" x14ac:dyDescent="0.25">
      <c r="A172" s="47" t="s">
        <v>88</v>
      </c>
      <c r="B172" s="48"/>
      <c r="C172" s="48"/>
      <c r="D172" s="48"/>
      <c r="E172" s="48"/>
      <c r="F172" s="48">
        <f t="shared" si="41"/>
        <v>0</v>
      </c>
      <c r="G172" s="48"/>
      <c r="H172" s="142"/>
      <c r="I172" s="142">
        <f t="shared" si="59"/>
        <v>0</v>
      </c>
      <c r="J172" s="48"/>
      <c r="K172" s="48"/>
      <c r="L172" s="48">
        <f t="shared" si="60"/>
        <v>0</v>
      </c>
      <c r="M172" s="48">
        <f t="shared" si="42"/>
        <v>0</v>
      </c>
      <c r="N172" s="120" t="s">
        <v>240</v>
      </c>
      <c r="O172" s="39"/>
      <c r="P172" s="39"/>
      <c r="Q172" s="39"/>
      <c r="R172" s="39"/>
      <c r="S172" s="39"/>
      <c r="T172" s="39"/>
      <c r="U172" s="39"/>
      <c r="V172" s="39"/>
      <c r="W172" s="39"/>
      <c r="X172" s="39"/>
      <c r="Y172" s="39"/>
      <c r="Z172" s="39"/>
      <c r="AA172" s="39"/>
      <c r="AB172" s="39"/>
      <c r="AC172" s="39"/>
      <c r="AD172" s="39"/>
      <c r="AE172" s="39"/>
      <c r="AF172" s="39"/>
      <c r="AG172" s="39"/>
      <c r="AH172" s="39"/>
      <c r="AI172" s="39"/>
      <c r="AJ172" s="39"/>
      <c r="AK172" s="39"/>
      <c r="AL172" s="39"/>
      <c r="AM172" s="39"/>
      <c r="AN172" s="39"/>
      <c r="AO172" s="39"/>
      <c r="AP172" s="39"/>
      <c r="AQ172" s="39"/>
      <c r="AR172" s="39"/>
      <c r="AS172" s="39"/>
      <c r="AT172" s="39"/>
      <c r="AU172" s="39"/>
      <c r="AV172" s="39"/>
      <c r="AW172" s="39"/>
      <c r="AX172" s="39"/>
      <c r="AY172" s="39"/>
      <c r="AZ172" s="39"/>
      <c r="BA172" s="39"/>
      <c r="BB172" s="39"/>
      <c r="BC172" s="39"/>
      <c r="BD172" s="39"/>
      <c r="BE172" s="39"/>
      <c r="BF172" s="39"/>
      <c r="BG172" s="39"/>
      <c r="BH172" s="39"/>
      <c r="BI172" s="39"/>
      <c r="BJ172" s="39"/>
      <c r="BK172" s="39"/>
      <c r="BL172" s="39"/>
      <c r="BM172" s="39"/>
      <c r="BN172" s="39"/>
      <c r="BO172" s="39"/>
      <c r="BP172" s="39"/>
      <c r="BQ172" s="39"/>
      <c r="BR172" s="39"/>
      <c r="BS172" s="39"/>
      <c r="BT172" s="39"/>
      <c r="BU172" s="39"/>
      <c r="BV172" s="39"/>
      <c r="BW172" s="39"/>
      <c r="BX172" s="39"/>
      <c r="BY172" s="39"/>
      <c r="BZ172" s="39"/>
      <c r="CA172" s="39"/>
      <c r="CB172" s="39"/>
      <c r="CC172" s="39"/>
      <c r="CD172" s="39"/>
      <c r="CE172" s="39"/>
      <c r="CF172" s="39"/>
      <c r="CG172" s="39"/>
      <c r="CH172" s="39"/>
      <c r="CI172" s="39"/>
      <c r="CJ172" s="39"/>
      <c r="CK172" s="39"/>
      <c r="CL172" s="39"/>
      <c r="CM172" s="39"/>
      <c r="CN172" s="39"/>
      <c r="CO172" s="39"/>
      <c r="CP172" s="39"/>
      <c r="CQ172" s="39"/>
      <c r="CR172" s="39"/>
      <c r="CS172" s="39"/>
      <c r="CT172" s="39"/>
      <c r="CU172" s="39"/>
      <c r="CV172" s="39"/>
      <c r="CW172" s="39"/>
      <c r="CX172" s="39"/>
      <c r="CY172" s="39"/>
      <c r="CZ172" s="39"/>
      <c r="DA172" s="39"/>
      <c r="DB172" s="39"/>
      <c r="DC172" s="39"/>
      <c r="DD172" s="39"/>
      <c r="DE172" s="39"/>
      <c r="DF172" s="39"/>
      <c r="DG172" s="39"/>
      <c r="DH172" s="39"/>
      <c r="DI172" s="39"/>
      <c r="DJ172" s="39"/>
      <c r="DK172" s="39"/>
      <c r="DL172" s="39"/>
      <c r="DM172" s="39"/>
      <c r="DN172" s="39"/>
      <c r="DO172" s="39"/>
      <c r="DP172" s="39"/>
      <c r="DQ172" s="39"/>
      <c r="DR172" s="39"/>
      <c r="DS172" s="39"/>
      <c r="DT172" s="39"/>
      <c r="DU172" s="39"/>
      <c r="DV172" s="39"/>
      <c r="DW172" s="39"/>
      <c r="DX172" s="39"/>
      <c r="DY172" s="39"/>
      <c r="DZ172" s="39"/>
      <c r="EA172" s="39"/>
      <c r="EB172" s="39"/>
      <c r="EC172" s="39"/>
      <c r="ED172" s="39"/>
      <c r="EE172" s="39"/>
      <c r="EF172" s="39"/>
      <c r="EG172" s="39"/>
      <c r="EH172" s="39"/>
      <c r="EI172" s="39"/>
      <c r="EJ172" s="39"/>
      <c r="EK172" s="39"/>
      <c r="EL172" s="39"/>
      <c r="EM172" s="39"/>
      <c r="EN172" s="39"/>
      <c r="EO172" s="39"/>
      <c r="EP172" s="39"/>
      <c r="EQ172" s="39"/>
      <c r="ER172" s="39"/>
      <c r="ES172" s="39"/>
      <c r="ET172" s="39"/>
      <c r="EU172" s="39"/>
      <c r="EV172" s="39"/>
      <c r="EW172" s="39"/>
      <c r="EX172" s="39"/>
      <c r="EY172" s="39"/>
      <c r="EZ172" s="39"/>
      <c r="FA172" s="39"/>
      <c r="FB172" s="39"/>
      <c r="FC172" s="39"/>
      <c r="FD172" s="39"/>
      <c r="FE172" s="39"/>
      <c r="FF172" s="39"/>
      <c r="FG172" s="39"/>
      <c r="FH172" s="39"/>
      <c r="FI172" s="39"/>
      <c r="FJ172" s="39"/>
      <c r="FK172" s="39"/>
      <c r="FL172" s="39"/>
      <c r="FM172" s="39"/>
      <c r="FN172" s="39"/>
      <c r="FO172" s="39"/>
      <c r="FP172" s="39"/>
      <c r="FQ172" s="39"/>
      <c r="FR172" s="39"/>
      <c r="FS172" s="39"/>
      <c r="FT172" s="39"/>
      <c r="FU172" s="39"/>
      <c r="FV172" s="39"/>
      <c r="FW172" s="39"/>
      <c r="FX172" s="39"/>
      <c r="FY172" s="39"/>
      <c r="FZ172" s="39"/>
      <c r="GA172" s="39"/>
      <c r="GB172" s="39"/>
      <c r="GC172" s="39"/>
      <c r="GD172" s="39"/>
      <c r="GE172" s="39"/>
      <c r="GF172" s="39"/>
      <c r="GG172" s="39"/>
      <c r="GH172" s="39"/>
      <c r="GI172" s="39"/>
      <c r="GJ172" s="39"/>
      <c r="GK172" s="39"/>
      <c r="GL172" s="39"/>
      <c r="GM172" s="39"/>
      <c r="GN172" s="39"/>
      <c r="GO172" s="39"/>
      <c r="GP172" s="39"/>
      <c r="GQ172" s="39"/>
      <c r="GR172" s="39"/>
      <c r="GS172" s="39"/>
      <c r="GT172" s="39"/>
      <c r="GU172" s="39"/>
      <c r="GV172" s="39"/>
      <c r="GW172" s="39"/>
      <c r="GX172" s="39"/>
      <c r="GY172" s="39"/>
      <c r="GZ172" s="39"/>
      <c r="HA172" s="39"/>
      <c r="HB172" s="39"/>
      <c r="HC172" s="39"/>
      <c r="HD172" s="39"/>
      <c r="HE172" s="39"/>
      <c r="HF172" s="39"/>
      <c r="HG172" s="39"/>
      <c r="HH172" s="39"/>
      <c r="HI172" s="39"/>
      <c r="HJ172" s="39"/>
      <c r="HK172" s="39"/>
      <c r="HL172" s="39"/>
      <c r="HM172" s="39"/>
      <c r="HN172" s="39"/>
      <c r="HO172" s="39"/>
      <c r="HP172" s="39"/>
      <c r="HQ172" s="39"/>
      <c r="HR172" s="39"/>
      <c r="HS172" s="39"/>
      <c r="HT172" s="39"/>
      <c r="HU172" s="39"/>
      <c r="HV172" s="39"/>
      <c r="HW172" s="39"/>
      <c r="HX172" s="39"/>
      <c r="HY172" s="39"/>
      <c r="HZ172" s="39"/>
      <c r="IA172" s="39"/>
      <c r="IB172" s="39"/>
      <c r="IC172" s="39"/>
      <c r="ID172" s="39"/>
      <c r="IE172" s="39"/>
      <c r="IF172" s="39"/>
      <c r="IG172" s="39"/>
      <c r="IH172" s="39"/>
      <c r="II172" s="39"/>
      <c r="IJ172" s="39"/>
      <c r="IK172" s="39"/>
      <c r="IL172" s="39"/>
      <c r="IM172" s="39"/>
      <c r="IN172" s="39"/>
      <c r="IO172" s="39"/>
      <c r="IP172" s="39"/>
      <c r="IQ172" s="39"/>
      <c r="IR172" s="39"/>
      <c r="IS172" s="39"/>
      <c r="IT172" s="39"/>
      <c r="IU172" s="39"/>
      <c r="IV172" s="39"/>
      <c r="IW172" s="39"/>
      <c r="IX172" s="39"/>
      <c r="IY172" s="39"/>
      <c r="IZ172" s="39"/>
      <c r="JA172" s="39"/>
      <c r="JB172" s="39"/>
      <c r="JC172" s="39"/>
      <c r="JD172" s="39"/>
      <c r="JE172" s="39"/>
      <c r="JF172" s="39"/>
      <c r="JG172" s="39"/>
      <c r="JH172" s="39"/>
      <c r="JI172" s="39"/>
      <c r="JJ172" s="39"/>
      <c r="JK172" s="39"/>
      <c r="JL172" s="39"/>
      <c r="JM172" s="39"/>
      <c r="JN172" s="39"/>
      <c r="JO172" s="39"/>
      <c r="JP172" s="39"/>
      <c r="JQ172" s="39"/>
      <c r="JR172" s="39"/>
      <c r="JS172" s="39"/>
      <c r="JT172" s="39"/>
      <c r="JU172" s="39"/>
      <c r="JV172" s="39"/>
      <c r="JW172" s="39"/>
      <c r="JX172" s="39"/>
      <c r="JY172" s="39"/>
      <c r="JZ172" s="39"/>
      <c r="KA172" s="39"/>
      <c r="KB172" s="39"/>
      <c r="KC172" s="39"/>
      <c r="KD172" s="39"/>
      <c r="KE172" s="39"/>
      <c r="KF172" s="39"/>
      <c r="KG172" s="39"/>
      <c r="KH172" s="39"/>
      <c r="KI172" s="39"/>
      <c r="KJ172" s="39"/>
      <c r="KK172" s="39"/>
      <c r="KL172" s="39"/>
      <c r="KM172" s="39"/>
      <c r="KN172" s="39"/>
      <c r="KO172" s="39"/>
      <c r="KP172" s="39"/>
      <c r="KQ172" s="39"/>
      <c r="KR172" s="39"/>
      <c r="KS172" s="39"/>
      <c r="KT172" s="39"/>
      <c r="KU172" s="39"/>
      <c r="KV172" s="39"/>
      <c r="KW172" s="39"/>
      <c r="KX172" s="39"/>
      <c r="KY172" s="39"/>
      <c r="KZ172" s="39"/>
      <c r="LA172" s="39"/>
      <c r="LB172" s="39"/>
      <c r="LC172" s="39"/>
      <c r="LD172" s="39"/>
      <c r="LE172" s="39"/>
      <c r="LF172" s="39"/>
      <c r="LG172" s="39"/>
      <c r="LH172" s="39"/>
      <c r="LI172" s="39"/>
      <c r="LJ172" s="39"/>
      <c r="LK172" s="39"/>
      <c r="LL172" s="39"/>
      <c r="LM172" s="39"/>
      <c r="LN172" s="39"/>
      <c r="LO172" s="39"/>
      <c r="LP172" s="39"/>
      <c r="LQ172" s="39"/>
      <c r="LR172" s="39"/>
      <c r="LS172" s="39"/>
      <c r="LT172" s="39"/>
      <c r="LU172" s="39"/>
      <c r="LV172" s="39"/>
      <c r="LW172" s="39"/>
      <c r="LX172" s="39"/>
      <c r="LY172" s="39"/>
      <c r="LZ172" s="39"/>
      <c r="MA172" s="39"/>
      <c r="MB172" s="39"/>
      <c r="MC172" s="39"/>
      <c r="MD172" s="39"/>
      <c r="ME172" s="39"/>
      <c r="MF172" s="39"/>
      <c r="MG172" s="39"/>
      <c r="MH172" s="39"/>
      <c r="MI172" s="39"/>
      <c r="MJ172" s="39"/>
      <c r="MK172" s="39"/>
      <c r="ML172" s="39"/>
      <c r="MM172" s="39"/>
      <c r="MN172" s="39"/>
      <c r="MO172" s="39"/>
      <c r="MP172" s="39"/>
      <c r="MQ172" s="39"/>
      <c r="MR172" s="39"/>
      <c r="MS172" s="39"/>
      <c r="MT172" s="39"/>
      <c r="MU172" s="39"/>
      <c r="MV172" s="39"/>
      <c r="MW172" s="39"/>
      <c r="MX172" s="39"/>
      <c r="MY172" s="39"/>
      <c r="MZ172" s="39"/>
      <c r="NA172" s="39"/>
      <c r="NB172" s="39"/>
      <c r="NC172" s="39"/>
      <c r="ND172" s="39"/>
      <c r="NE172" s="39"/>
      <c r="NF172" s="39"/>
      <c r="NG172" s="39"/>
      <c r="NH172" s="39"/>
      <c r="NI172" s="39"/>
      <c r="NJ172" s="39"/>
      <c r="NK172" s="39"/>
      <c r="NL172" s="39"/>
      <c r="NM172" s="39"/>
      <c r="NN172" s="39"/>
      <c r="NO172" s="39"/>
      <c r="NP172" s="39"/>
      <c r="NQ172" s="39"/>
      <c r="NR172" s="39"/>
      <c r="NS172" s="39"/>
      <c r="NT172" s="39"/>
      <c r="NU172" s="39"/>
      <c r="NV172" s="39"/>
      <c r="NW172" s="39"/>
      <c r="NX172" s="39"/>
      <c r="NY172" s="39"/>
      <c r="NZ172" s="39"/>
      <c r="OA172" s="39"/>
      <c r="OB172" s="39"/>
      <c r="OC172" s="39"/>
      <c r="OD172" s="39"/>
      <c r="OE172" s="39"/>
      <c r="OF172" s="39"/>
      <c r="OG172" s="39"/>
      <c r="OH172" s="39"/>
      <c r="OI172" s="39"/>
      <c r="OJ172" s="39"/>
      <c r="OK172" s="39"/>
      <c r="OL172" s="39"/>
      <c r="OM172" s="39"/>
      <c r="ON172" s="39"/>
      <c r="OO172" s="39"/>
      <c r="OP172" s="39"/>
      <c r="OQ172" s="39"/>
      <c r="OR172" s="39"/>
      <c r="OS172" s="39"/>
      <c r="OT172" s="39"/>
      <c r="OU172" s="39"/>
      <c r="OV172" s="39"/>
      <c r="OW172" s="39"/>
      <c r="OX172" s="39"/>
      <c r="OY172" s="39"/>
      <c r="OZ172" s="39"/>
      <c r="PA172" s="39"/>
      <c r="PB172" s="39"/>
      <c r="PC172" s="39"/>
      <c r="PD172" s="39"/>
      <c r="PE172" s="39"/>
      <c r="PF172" s="39"/>
      <c r="PG172" s="39"/>
      <c r="PH172" s="39"/>
      <c r="PI172" s="39"/>
      <c r="PJ172" s="39"/>
      <c r="PK172" s="39"/>
      <c r="PL172" s="39"/>
      <c r="PM172" s="39"/>
      <c r="PN172" s="39"/>
      <c r="PO172" s="39"/>
      <c r="PP172" s="39"/>
      <c r="PQ172" s="39"/>
      <c r="PR172" s="39"/>
      <c r="PS172" s="39"/>
      <c r="PT172" s="39"/>
      <c r="PU172" s="39"/>
      <c r="PV172" s="39"/>
      <c r="PW172" s="39"/>
      <c r="PX172" s="39"/>
      <c r="PY172" s="39"/>
      <c r="PZ172" s="39"/>
      <c r="QA172" s="39"/>
      <c r="QB172" s="39"/>
      <c r="QC172" s="39"/>
      <c r="QD172" s="39"/>
      <c r="QE172" s="39"/>
      <c r="QF172" s="39"/>
      <c r="QG172" s="39"/>
      <c r="QH172" s="39"/>
      <c r="QI172" s="39"/>
      <c r="QJ172" s="39"/>
      <c r="QK172" s="39"/>
      <c r="QL172" s="39"/>
      <c r="QM172" s="39"/>
      <c r="QN172" s="39"/>
      <c r="QO172" s="39"/>
      <c r="QP172" s="39"/>
      <c r="QQ172" s="39"/>
      <c r="QR172" s="39"/>
      <c r="QS172" s="39"/>
      <c r="QT172" s="39"/>
      <c r="QU172" s="39"/>
      <c r="QV172" s="39"/>
      <c r="QW172" s="39"/>
      <c r="QX172" s="39"/>
      <c r="QY172" s="39"/>
      <c r="QZ172" s="39"/>
      <c r="RA172" s="39"/>
      <c r="RB172" s="39"/>
      <c r="RC172" s="39"/>
      <c r="RD172" s="39"/>
      <c r="RE172" s="39"/>
      <c r="RF172" s="39"/>
      <c r="RG172" s="39"/>
      <c r="RH172" s="39"/>
      <c r="RI172" s="39"/>
      <c r="RJ172" s="39"/>
      <c r="RK172" s="39"/>
      <c r="RL172" s="39"/>
      <c r="RM172" s="39"/>
      <c r="RN172" s="39"/>
      <c r="RO172" s="39"/>
      <c r="RP172" s="39"/>
      <c r="RQ172" s="39"/>
      <c r="RR172" s="39"/>
      <c r="RS172" s="39"/>
      <c r="RT172" s="39"/>
      <c r="RU172" s="39"/>
      <c r="RV172" s="39"/>
      <c r="RW172" s="39"/>
      <c r="RX172" s="39"/>
      <c r="RY172" s="39"/>
      <c r="RZ172" s="39"/>
      <c r="SA172" s="39"/>
      <c r="SB172" s="39"/>
      <c r="SC172" s="39"/>
      <c r="SD172" s="39"/>
      <c r="SE172" s="39"/>
      <c r="SF172" s="39"/>
      <c r="SG172" s="39"/>
    </row>
    <row r="173" spans="1:501" s="4" customFormat="1" ht="64.5" customHeight="1" x14ac:dyDescent="0.25">
      <c r="A173" s="29" t="s">
        <v>89</v>
      </c>
      <c r="B173" s="15">
        <v>4150425</v>
      </c>
      <c r="C173" s="15">
        <v>7107045</v>
      </c>
      <c r="D173" s="15">
        <v>7107045</v>
      </c>
      <c r="E173" s="15">
        <v>3430460</v>
      </c>
      <c r="F173" s="15">
        <f t="shared" si="41"/>
        <v>0</v>
      </c>
      <c r="G173" s="15"/>
      <c r="H173" s="16"/>
      <c r="I173" s="16">
        <f t="shared" si="59"/>
        <v>-2944000</v>
      </c>
      <c r="J173" s="15">
        <v>-2944000</v>
      </c>
      <c r="K173" s="15"/>
      <c r="L173" s="15">
        <f t="shared" si="60"/>
        <v>-2944000</v>
      </c>
      <c r="M173" s="15">
        <f t="shared" si="42"/>
        <v>4163045</v>
      </c>
      <c r="N173" s="177" t="s">
        <v>276</v>
      </c>
    </row>
    <row r="174" spans="1:501" s="4" customFormat="1" ht="25.5" x14ac:dyDescent="0.25">
      <c r="A174" s="29" t="s">
        <v>90</v>
      </c>
      <c r="B174" s="15">
        <v>0</v>
      </c>
      <c r="C174" s="15">
        <v>0</v>
      </c>
      <c r="D174" s="15">
        <v>0</v>
      </c>
      <c r="E174" s="15">
        <v>0</v>
      </c>
      <c r="F174" s="15">
        <f t="shared" si="41"/>
        <v>0</v>
      </c>
      <c r="G174" s="15"/>
      <c r="H174" s="16"/>
      <c r="I174" s="16">
        <f t="shared" si="59"/>
        <v>0</v>
      </c>
      <c r="J174" s="15"/>
      <c r="K174" s="15"/>
      <c r="L174" s="15">
        <f t="shared" si="60"/>
        <v>0</v>
      </c>
      <c r="M174" s="15">
        <f t="shared" si="42"/>
        <v>0</v>
      </c>
      <c r="N174" s="117"/>
    </row>
    <row r="175" spans="1:501" s="4" customFormat="1" ht="15" x14ac:dyDescent="0.25">
      <c r="A175" s="29"/>
      <c r="B175" s="15"/>
      <c r="C175" s="34"/>
      <c r="D175" s="34"/>
      <c r="E175" s="15"/>
      <c r="F175" s="15">
        <f t="shared" si="41"/>
        <v>0</v>
      </c>
      <c r="G175" s="15"/>
      <c r="H175" s="16"/>
      <c r="I175" s="16">
        <f t="shared" si="59"/>
        <v>0</v>
      </c>
      <c r="J175" s="15"/>
      <c r="K175" s="15"/>
      <c r="L175" s="15">
        <f t="shared" si="60"/>
        <v>0</v>
      </c>
      <c r="M175" s="15">
        <f t="shared" si="42"/>
        <v>0</v>
      </c>
      <c r="N175" s="117"/>
    </row>
    <row r="176" spans="1:501" s="4" customFormat="1" ht="38.25" x14ac:dyDescent="0.25">
      <c r="A176" s="29" t="s">
        <v>91</v>
      </c>
      <c r="B176" s="15"/>
      <c r="C176" s="15"/>
      <c r="D176" s="15"/>
      <c r="E176" s="15"/>
      <c r="F176" s="15">
        <f t="shared" si="41"/>
        <v>0</v>
      </c>
      <c r="G176" s="15"/>
      <c r="H176" s="16"/>
      <c r="I176" s="16">
        <f t="shared" si="59"/>
        <v>0</v>
      </c>
      <c r="J176" s="15"/>
      <c r="K176" s="15"/>
      <c r="L176" s="15">
        <f t="shared" si="60"/>
        <v>0</v>
      </c>
      <c r="M176" s="15">
        <f t="shared" si="42"/>
        <v>0</v>
      </c>
      <c r="N176" s="117"/>
    </row>
    <row r="177" spans="1:14" s="4" customFormat="1" ht="25.5" x14ac:dyDescent="0.25">
      <c r="A177" s="29" t="s">
        <v>92</v>
      </c>
      <c r="B177" s="15"/>
      <c r="C177" s="15"/>
      <c r="D177" s="15"/>
      <c r="E177" s="34"/>
      <c r="F177" s="15">
        <f t="shared" si="41"/>
        <v>0</v>
      </c>
      <c r="G177" s="11"/>
      <c r="H177" s="16"/>
      <c r="I177" s="16">
        <f t="shared" si="59"/>
        <v>0</v>
      </c>
      <c r="J177" s="16"/>
      <c r="K177" s="16"/>
      <c r="L177" s="16">
        <f t="shared" si="60"/>
        <v>0</v>
      </c>
      <c r="M177" s="16">
        <f t="shared" si="42"/>
        <v>0</v>
      </c>
      <c r="N177" s="117"/>
    </row>
    <row r="178" spans="1:14" s="4" customFormat="1" ht="63.75" x14ac:dyDescent="0.25">
      <c r="A178" s="32" t="s">
        <v>48</v>
      </c>
      <c r="B178" s="15">
        <v>4150425</v>
      </c>
      <c r="C178" s="15">
        <v>7107045</v>
      </c>
      <c r="D178" s="15">
        <v>7107045</v>
      </c>
      <c r="E178" s="15">
        <v>3430460</v>
      </c>
      <c r="F178" s="15">
        <f t="shared" si="41"/>
        <v>0</v>
      </c>
      <c r="G178" s="15"/>
      <c r="H178" s="16"/>
      <c r="I178" s="16">
        <f t="shared" si="59"/>
        <v>-2944000</v>
      </c>
      <c r="J178" s="15">
        <v>-2944000</v>
      </c>
      <c r="K178" s="15"/>
      <c r="L178" s="15">
        <f t="shared" si="60"/>
        <v>-2944000</v>
      </c>
      <c r="M178" s="15">
        <f t="shared" si="42"/>
        <v>4163045</v>
      </c>
      <c r="N178" s="177" t="s">
        <v>276</v>
      </c>
    </row>
    <row r="179" spans="1:14" s="4" customFormat="1" ht="63.75" customHeight="1" x14ac:dyDescent="0.25">
      <c r="A179" s="29" t="s">
        <v>93</v>
      </c>
      <c r="B179" s="34">
        <f>SUM(B180:B186)</f>
        <v>1245439.8</v>
      </c>
      <c r="C179" s="34">
        <f t="shared" ref="C179:K179" si="63">SUM(C180:C186)</f>
        <v>1677518</v>
      </c>
      <c r="D179" s="34">
        <f t="shared" si="63"/>
        <v>2164143</v>
      </c>
      <c r="E179" s="34">
        <f t="shared" si="63"/>
        <v>1773375.42</v>
      </c>
      <c r="F179" s="34">
        <f t="shared" si="41"/>
        <v>0</v>
      </c>
      <c r="G179" s="34">
        <f t="shared" si="63"/>
        <v>0</v>
      </c>
      <c r="H179" s="34">
        <f t="shared" si="63"/>
        <v>0</v>
      </c>
      <c r="I179" s="34">
        <f t="shared" si="59"/>
        <v>-256000</v>
      </c>
      <c r="J179" s="34">
        <f t="shared" si="63"/>
        <v>-241000</v>
      </c>
      <c r="K179" s="34">
        <f t="shared" si="63"/>
        <v>-15000</v>
      </c>
      <c r="L179" s="34">
        <f t="shared" si="60"/>
        <v>-256000</v>
      </c>
      <c r="M179" s="34">
        <f t="shared" si="42"/>
        <v>1908143</v>
      </c>
      <c r="N179" s="196" t="s">
        <v>323</v>
      </c>
    </row>
    <row r="180" spans="1:14" s="4" customFormat="1" ht="25.5" x14ac:dyDescent="0.25">
      <c r="A180" s="32" t="s">
        <v>94</v>
      </c>
      <c r="B180" s="15"/>
      <c r="C180" s="15"/>
      <c r="D180" s="15"/>
      <c r="E180" s="15"/>
      <c r="F180" s="15">
        <f t="shared" si="41"/>
        <v>0</v>
      </c>
      <c r="G180" s="15"/>
      <c r="H180" s="16"/>
      <c r="I180" s="16">
        <f t="shared" si="59"/>
        <v>0</v>
      </c>
      <c r="J180" s="15"/>
      <c r="K180" s="15"/>
      <c r="L180" s="15">
        <f t="shared" si="60"/>
        <v>0</v>
      </c>
      <c r="M180" s="15">
        <f t="shared" si="42"/>
        <v>0</v>
      </c>
      <c r="N180" s="117"/>
    </row>
    <row r="181" spans="1:14" s="4" customFormat="1" ht="25.5" x14ac:dyDescent="0.25">
      <c r="A181" s="29" t="s">
        <v>95</v>
      </c>
      <c r="B181" s="15">
        <v>628729</v>
      </c>
      <c r="C181" s="15">
        <f>8400+14400+596400</f>
        <v>619200</v>
      </c>
      <c r="D181" s="15">
        <f>8400+14400+596400</f>
        <v>619200</v>
      </c>
      <c r="E181" s="15">
        <v>560548</v>
      </c>
      <c r="F181" s="15">
        <f t="shared" si="41"/>
        <v>0</v>
      </c>
      <c r="G181" s="15"/>
      <c r="H181" s="16"/>
      <c r="I181" s="16">
        <f t="shared" si="59"/>
        <v>0</v>
      </c>
      <c r="J181" s="15"/>
      <c r="K181" s="15"/>
      <c r="L181" s="15">
        <f t="shared" si="60"/>
        <v>0</v>
      </c>
      <c r="M181" s="15">
        <f t="shared" si="42"/>
        <v>619200</v>
      </c>
      <c r="N181" s="117"/>
    </row>
    <row r="182" spans="1:14" s="4" customFormat="1" ht="60.75" customHeight="1" x14ac:dyDescent="0.25">
      <c r="A182" s="29" t="s">
        <v>207</v>
      </c>
      <c r="B182" s="15">
        <v>20000</v>
      </c>
      <c r="C182" s="15">
        <v>48800</v>
      </c>
      <c r="D182" s="15">
        <v>98800</v>
      </c>
      <c r="E182" s="15">
        <v>50000</v>
      </c>
      <c r="F182" s="15">
        <f t="shared" si="41"/>
        <v>0</v>
      </c>
      <c r="G182" s="15"/>
      <c r="H182" s="16"/>
      <c r="I182" s="16">
        <f t="shared" si="59"/>
        <v>0</v>
      </c>
      <c r="J182" s="15"/>
      <c r="K182" s="15"/>
      <c r="L182" s="15">
        <f t="shared" si="60"/>
        <v>0</v>
      </c>
      <c r="M182" s="15">
        <f t="shared" si="42"/>
        <v>98800</v>
      </c>
      <c r="N182" s="177"/>
    </row>
    <row r="183" spans="1:14" s="4" customFormat="1" ht="15" x14ac:dyDescent="0.25">
      <c r="A183" s="29" t="s">
        <v>96</v>
      </c>
      <c r="B183" s="15">
        <v>596710.80000000005</v>
      </c>
      <c r="C183" s="34">
        <v>994518</v>
      </c>
      <c r="D183" s="34">
        <v>994518</v>
      </c>
      <c r="E183" s="34">
        <v>994518</v>
      </c>
      <c r="F183" s="34">
        <f t="shared" si="41"/>
        <v>0</v>
      </c>
      <c r="G183" s="34"/>
      <c r="H183" s="16"/>
      <c r="I183" s="16">
        <f t="shared" si="59"/>
        <v>0</v>
      </c>
      <c r="J183" s="34"/>
      <c r="K183" s="34"/>
      <c r="L183" s="34">
        <f t="shared" si="60"/>
        <v>0</v>
      </c>
      <c r="M183" s="34">
        <f t="shared" si="42"/>
        <v>994518</v>
      </c>
      <c r="N183" s="117"/>
    </row>
    <row r="184" spans="1:14" s="4" customFormat="1" ht="51" x14ac:dyDescent="0.25">
      <c r="A184" s="29" t="s">
        <v>258</v>
      </c>
      <c r="B184" s="15"/>
      <c r="C184" s="34"/>
      <c r="D184" s="34">
        <v>436625</v>
      </c>
      <c r="E184" s="34">
        <v>168309.42</v>
      </c>
      <c r="F184" s="34">
        <f t="shared" si="41"/>
        <v>0</v>
      </c>
      <c r="G184" s="34"/>
      <c r="H184" s="16"/>
      <c r="I184" s="16">
        <f t="shared" si="59"/>
        <v>-241000</v>
      </c>
      <c r="J184" s="34">
        <v>-241000</v>
      </c>
      <c r="K184" s="34"/>
      <c r="L184" s="34">
        <f t="shared" si="60"/>
        <v>-241000</v>
      </c>
      <c r="M184" s="34">
        <f t="shared" si="42"/>
        <v>195625</v>
      </c>
      <c r="N184" s="196" t="s">
        <v>275</v>
      </c>
    </row>
    <row r="185" spans="1:14" s="4" customFormat="1" ht="15" customHeight="1" x14ac:dyDescent="0.25">
      <c r="A185" s="41" t="s">
        <v>237</v>
      </c>
      <c r="B185" s="15"/>
      <c r="C185" s="34">
        <v>15000</v>
      </c>
      <c r="D185" s="34">
        <v>15000</v>
      </c>
      <c r="E185" s="34">
        <v>0</v>
      </c>
      <c r="F185" s="34">
        <f t="shared" si="41"/>
        <v>0</v>
      </c>
      <c r="G185" s="34"/>
      <c r="H185" s="16"/>
      <c r="I185" s="16">
        <f t="shared" si="59"/>
        <v>-15000</v>
      </c>
      <c r="J185" s="34"/>
      <c r="K185" s="34">
        <v>-15000</v>
      </c>
      <c r="L185" s="34">
        <f t="shared" si="60"/>
        <v>-15000</v>
      </c>
      <c r="M185" s="34">
        <f t="shared" si="42"/>
        <v>0</v>
      </c>
      <c r="N185" s="184" t="s">
        <v>291</v>
      </c>
    </row>
    <row r="186" spans="1:14" s="4" customFormat="1" ht="51" x14ac:dyDescent="0.25">
      <c r="A186" s="47" t="s">
        <v>97</v>
      </c>
      <c r="B186" s="48"/>
      <c r="C186" s="48">
        <v>0</v>
      </c>
      <c r="D186" s="48">
        <v>0</v>
      </c>
      <c r="E186" s="49"/>
      <c r="F186" s="48">
        <f t="shared" si="41"/>
        <v>0</v>
      </c>
      <c r="G186" s="48"/>
      <c r="H186" s="142"/>
      <c r="I186" s="142">
        <f t="shared" si="59"/>
        <v>0</v>
      </c>
      <c r="J186" s="49"/>
      <c r="K186" s="49"/>
      <c r="L186" s="49">
        <f t="shared" si="60"/>
        <v>0</v>
      </c>
      <c r="M186" s="49">
        <f t="shared" si="42"/>
        <v>0</v>
      </c>
      <c r="N186" s="127"/>
    </row>
    <row r="187" spans="1:14" s="4" customFormat="1" ht="15" x14ac:dyDescent="0.25">
      <c r="A187" s="32" t="s">
        <v>98</v>
      </c>
      <c r="B187" s="15"/>
      <c r="C187" s="15"/>
      <c r="D187" s="15"/>
      <c r="E187" s="34"/>
      <c r="F187" s="15">
        <f t="shared" si="41"/>
        <v>0</v>
      </c>
      <c r="G187" s="15"/>
      <c r="H187" s="16"/>
      <c r="I187" s="16">
        <f t="shared" si="59"/>
        <v>0</v>
      </c>
      <c r="J187" s="34"/>
      <c r="K187" s="34"/>
      <c r="L187" s="34">
        <f t="shared" si="60"/>
        <v>0</v>
      </c>
      <c r="M187" s="34">
        <f t="shared" si="42"/>
        <v>0</v>
      </c>
      <c r="N187" s="117"/>
    </row>
    <row r="188" spans="1:14" s="4" customFormat="1" ht="15" x14ac:dyDescent="0.25">
      <c r="A188" s="29"/>
      <c r="B188" s="15"/>
      <c r="C188" s="15"/>
      <c r="D188" s="15"/>
      <c r="E188" s="34"/>
      <c r="F188" s="15">
        <f t="shared" si="41"/>
        <v>0</v>
      </c>
      <c r="G188" s="15"/>
      <c r="H188" s="16"/>
      <c r="I188" s="16">
        <f t="shared" si="59"/>
        <v>0</v>
      </c>
      <c r="J188" s="34"/>
      <c r="K188" s="34"/>
      <c r="L188" s="34">
        <f t="shared" si="60"/>
        <v>0</v>
      </c>
      <c r="M188" s="34">
        <f t="shared" si="42"/>
        <v>0</v>
      </c>
      <c r="N188" s="117"/>
    </row>
    <row r="189" spans="1:14" s="4" customFormat="1" ht="15" x14ac:dyDescent="0.25">
      <c r="A189" s="29"/>
      <c r="B189" s="15"/>
      <c r="C189" s="15"/>
      <c r="D189" s="15"/>
      <c r="E189" s="34"/>
      <c r="F189" s="15">
        <f t="shared" si="41"/>
        <v>0</v>
      </c>
      <c r="G189" s="15"/>
      <c r="H189" s="16"/>
      <c r="I189" s="16">
        <f t="shared" si="59"/>
        <v>0</v>
      </c>
      <c r="J189" s="34"/>
      <c r="K189" s="34"/>
      <c r="L189" s="34">
        <f t="shared" si="60"/>
        <v>0</v>
      </c>
      <c r="M189" s="34">
        <f t="shared" si="42"/>
        <v>0</v>
      </c>
      <c r="N189" s="117"/>
    </row>
    <row r="190" spans="1:14" ht="15" x14ac:dyDescent="0.25">
      <c r="A190" s="29"/>
      <c r="B190" s="15"/>
      <c r="C190" s="15"/>
      <c r="D190" s="15"/>
      <c r="E190" s="34"/>
      <c r="F190" s="15">
        <f t="shared" si="41"/>
        <v>0</v>
      </c>
      <c r="G190" s="15"/>
      <c r="H190" s="16"/>
      <c r="I190" s="16">
        <f t="shared" si="59"/>
        <v>0</v>
      </c>
      <c r="J190" s="34"/>
      <c r="K190" s="34"/>
      <c r="L190" s="34">
        <f t="shared" si="60"/>
        <v>0</v>
      </c>
      <c r="M190" s="34">
        <f t="shared" si="42"/>
        <v>0</v>
      </c>
      <c r="N190" s="117"/>
    </row>
    <row r="191" spans="1:14" ht="15" x14ac:dyDescent="0.25">
      <c r="A191" s="29"/>
      <c r="B191" s="15"/>
      <c r="C191" s="15"/>
      <c r="D191" s="15"/>
      <c r="E191" s="34"/>
      <c r="F191" s="15">
        <f t="shared" si="41"/>
        <v>0</v>
      </c>
      <c r="G191" s="15"/>
      <c r="H191" s="16"/>
      <c r="I191" s="16">
        <f t="shared" si="59"/>
        <v>0</v>
      </c>
      <c r="J191" s="34"/>
      <c r="K191" s="34"/>
      <c r="L191" s="34">
        <f t="shared" si="60"/>
        <v>0</v>
      </c>
      <c r="M191" s="34">
        <f t="shared" si="42"/>
        <v>0</v>
      </c>
      <c r="N191" s="117"/>
    </row>
    <row r="192" spans="1:14" ht="25.5" x14ac:dyDescent="0.25">
      <c r="A192" s="32" t="s">
        <v>48</v>
      </c>
      <c r="B192" s="15">
        <v>1054951</v>
      </c>
      <c r="C192" s="15">
        <v>1378370</v>
      </c>
      <c r="D192" s="15">
        <v>1378370</v>
      </c>
      <c r="E192" s="19">
        <v>1439227.42</v>
      </c>
      <c r="F192" s="15">
        <f t="shared" si="41"/>
        <v>0</v>
      </c>
      <c r="G192" s="15"/>
      <c r="H192" s="16"/>
      <c r="I192" s="16">
        <f t="shared" si="59"/>
        <v>0</v>
      </c>
      <c r="J192" s="15"/>
      <c r="K192" s="15"/>
      <c r="L192" s="15">
        <f t="shared" si="60"/>
        <v>0</v>
      </c>
      <c r="M192" s="15">
        <f t="shared" si="42"/>
        <v>1378370</v>
      </c>
      <c r="N192" s="117"/>
    </row>
    <row r="193" spans="1:501" ht="62.25" customHeight="1" x14ac:dyDescent="0.25">
      <c r="A193" s="29" t="s">
        <v>99</v>
      </c>
      <c r="B193" s="34">
        <f>SUM(B195:B199)</f>
        <v>2392500</v>
      </c>
      <c r="C193" s="34">
        <f t="shared" ref="C193:K193" si="64">SUM(C195:C199)</f>
        <v>4785000</v>
      </c>
      <c r="D193" s="34">
        <f t="shared" ref="D193" si="65">SUM(D195:D199)</f>
        <v>7182417</v>
      </c>
      <c r="E193" s="34">
        <f t="shared" si="64"/>
        <v>5137242</v>
      </c>
      <c r="F193" s="34">
        <f t="shared" si="41"/>
        <v>5763252</v>
      </c>
      <c r="G193" s="34">
        <f t="shared" si="64"/>
        <v>5763252</v>
      </c>
      <c r="H193" s="34">
        <f t="shared" si="64"/>
        <v>0</v>
      </c>
      <c r="I193" s="34">
        <f t="shared" si="59"/>
        <v>0</v>
      </c>
      <c r="J193" s="34">
        <f t="shared" si="64"/>
        <v>0</v>
      </c>
      <c r="K193" s="34">
        <f t="shared" si="64"/>
        <v>0</v>
      </c>
      <c r="L193" s="34">
        <f t="shared" si="60"/>
        <v>5763252</v>
      </c>
      <c r="M193" s="34">
        <f t="shared" si="42"/>
        <v>12945669</v>
      </c>
      <c r="N193" s="172" t="s">
        <v>287</v>
      </c>
    </row>
    <row r="194" spans="1:501" s="26" customFormat="1" ht="25.5" x14ac:dyDescent="0.25">
      <c r="A194" s="29" t="s">
        <v>253</v>
      </c>
      <c r="B194" s="33">
        <v>2392500</v>
      </c>
      <c r="C194" s="33">
        <v>4785000</v>
      </c>
      <c r="D194" s="33">
        <v>7182417</v>
      </c>
      <c r="E194" s="33">
        <f>E196</f>
        <v>5137242</v>
      </c>
      <c r="F194" s="33">
        <f t="shared" si="41"/>
        <v>5763252</v>
      </c>
      <c r="G194" s="15">
        <v>5763252</v>
      </c>
      <c r="H194" s="16"/>
      <c r="I194" s="16">
        <f t="shared" si="59"/>
        <v>0</v>
      </c>
      <c r="J194" s="16"/>
      <c r="K194" s="16"/>
      <c r="L194" s="34">
        <f t="shared" si="60"/>
        <v>5763252</v>
      </c>
      <c r="M194" s="34">
        <f t="shared" si="42"/>
        <v>12945669</v>
      </c>
      <c r="N194" s="172" t="s">
        <v>287</v>
      </c>
      <c r="O194" s="22"/>
      <c r="P194" s="22"/>
      <c r="Q194" s="22"/>
      <c r="R194" s="22"/>
      <c r="S194" s="22"/>
      <c r="T194" s="22"/>
      <c r="U194" s="22"/>
      <c r="V194" s="22"/>
      <c r="W194" s="22"/>
      <c r="X194" s="22"/>
      <c r="Y194" s="22"/>
      <c r="Z194" s="22"/>
      <c r="AA194" s="22"/>
      <c r="AB194" s="22"/>
      <c r="AC194" s="22"/>
      <c r="AD194" s="22"/>
      <c r="AE194" s="22"/>
      <c r="AF194" s="22"/>
      <c r="AG194" s="22"/>
      <c r="AH194" s="22"/>
      <c r="AI194" s="22"/>
      <c r="AJ194" s="22"/>
      <c r="AK194" s="22"/>
      <c r="AL194" s="22"/>
      <c r="AM194" s="22"/>
      <c r="AN194" s="22"/>
      <c r="AO194" s="22"/>
      <c r="AP194" s="22"/>
      <c r="AQ194" s="22"/>
      <c r="AR194" s="22"/>
      <c r="AS194" s="22"/>
      <c r="AT194" s="22"/>
      <c r="AU194" s="22"/>
      <c r="AV194" s="22"/>
      <c r="AW194" s="22"/>
      <c r="AX194" s="22"/>
      <c r="AY194" s="22"/>
      <c r="AZ194" s="22"/>
      <c r="BA194" s="22"/>
      <c r="BB194" s="22"/>
      <c r="BC194" s="22"/>
      <c r="BD194" s="22"/>
      <c r="BE194" s="22"/>
      <c r="BF194" s="22"/>
      <c r="BG194" s="22"/>
      <c r="BH194" s="22"/>
      <c r="BI194" s="22"/>
      <c r="BJ194" s="22"/>
      <c r="BK194" s="22"/>
      <c r="BL194" s="22"/>
      <c r="BM194" s="22"/>
      <c r="BN194" s="22"/>
      <c r="BO194" s="22"/>
      <c r="BP194" s="22"/>
      <c r="BQ194" s="22"/>
      <c r="BR194" s="22"/>
      <c r="BS194" s="22"/>
      <c r="BT194" s="22"/>
      <c r="BU194" s="22"/>
      <c r="BV194" s="22"/>
      <c r="BW194" s="22"/>
      <c r="BX194" s="22"/>
      <c r="BY194" s="22"/>
      <c r="BZ194" s="22"/>
      <c r="CA194" s="22"/>
      <c r="CB194" s="22"/>
      <c r="CC194" s="22"/>
      <c r="CD194" s="22"/>
      <c r="CE194" s="22"/>
      <c r="CF194" s="22"/>
      <c r="CG194" s="22"/>
      <c r="CH194" s="22"/>
      <c r="CI194" s="22"/>
      <c r="CJ194" s="22"/>
      <c r="CK194" s="22"/>
      <c r="CL194" s="22"/>
      <c r="CM194" s="22"/>
      <c r="CN194" s="22"/>
      <c r="CO194" s="22"/>
      <c r="CP194" s="22"/>
      <c r="CQ194" s="22"/>
      <c r="CR194" s="22"/>
      <c r="CS194" s="22"/>
      <c r="CT194" s="22"/>
      <c r="CU194" s="22"/>
      <c r="CV194" s="22"/>
      <c r="CW194" s="22"/>
      <c r="CX194" s="22"/>
      <c r="CY194" s="22"/>
      <c r="CZ194" s="22"/>
      <c r="DA194" s="22"/>
      <c r="DB194" s="22"/>
      <c r="DC194" s="22"/>
      <c r="DD194" s="22"/>
      <c r="DE194" s="22"/>
      <c r="DF194" s="22"/>
      <c r="DG194" s="22"/>
      <c r="DH194" s="22"/>
      <c r="DI194" s="22"/>
      <c r="DJ194" s="22"/>
      <c r="DK194" s="22"/>
      <c r="DL194" s="22"/>
      <c r="DM194" s="22"/>
      <c r="DN194" s="22"/>
      <c r="DO194" s="22"/>
      <c r="DP194" s="22"/>
      <c r="DQ194" s="22"/>
      <c r="DR194" s="22"/>
      <c r="DS194" s="22"/>
      <c r="DT194" s="22"/>
      <c r="DU194" s="22"/>
      <c r="DV194" s="22"/>
      <c r="DW194" s="22"/>
      <c r="DX194" s="22"/>
      <c r="DY194" s="22"/>
      <c r="DZ194" s="22"/>
      <c r="EA194" s="22"/>
      <c r="EB194" s="22"/>
      <c r="EC194" s="22"/>
      <c r="ED194" s="22"/>
      <c r="EE194" s="22"/>
      <c r="EF194" s="22"/>
      <c r="EG194" s="22"/>
      <c r="EH194" s="22"/>
      <c r="EI194" s="22"/>
      <c r="EJ194" s="22"/>
      <c r="EK194" s="22"/>
      <c r="EL194" s="22"/>
      <c r="EM194" s="22"/>
      <c r="EN194" s="22"/>
      <c r="EO194" s="22"/>
      <c r="EP194" s="22"/>
      <c r="EQ194" s="22"/>
      <c r="ER194" s="22"/>
      <c r="ES194" s="22"/>
      <c r="ET194" s="22"/>
      <c r="EU194" s="22"/>
      <c r="EV194" s="22"/>
      <c r="EW194" s="22"/>
      <c r="EX194" s="22"/>
      <c r="EY194" s="22"/>
      <c r="EZ194" s="22"/>
      <c r="FA194" s="22"/>
      <c r="FB194" s="22"/>
      <c r="FC194" s="22"/>
      <c r="FD194" s="22"/>
      <c r="FE194" s="22"/>
      <c r="FF194" s="22"/>
      <c r="FG194" s="22"/>
      <c r="FH194" s="22"/>
      <c r="FI194" s="22"/>
      <c r="FJ194" s="22"/>
      <c r="FK194" s="22"/>
      <c r="FL194" s="22"/>
      <c r="FM194" s="22"/>
      <c r="FN194" s="22"/>
      <c r="FO194" s="22"/>
      <c r="FP194" s="22"/>
      <c r="FQ194" s="22"/>
      <c r="FR194" s="22"/>
      <c r="FS194" s="22"/>
      <c r="FT194" s="22"/>
      <c r="FU194" s="22"/>
      <c r="FV194" s="22"/>
      <c r="FW194" s="22"/>
      <c r="FX194" s="22"/>
      <c r="FY194" s="22"/>
      <c r="FZ194" s="22"/>
      <c r="GA194" s="22"/>
      <c r="GB194" s="22"/>
      <c r="GC194" s="22"/>
      <c r="GD194" s="22"/>
      <c r="GE194" s="22"/>
      <c r="GF194" s="22"/>
      <c r="GG194" s="22"/>
      <c r="GH194" s="22"/>
      <c r="GI194" s="22"/>
      <c r="GJ194" s="22"/>
      <c r="GK194" s="22"/>
      <c r="GL194" s="22"/>
      <c r="GM194" s="22"/>
      <c r="GN194" s="22"/>
      <c r="GO194" s="22"/>
      <c r="GP194" s="22"/>
      <c r="GQ194" s="22"/>
      <c r="GR194" s="22"/>
      <c r="GS194" s="22"/>
      <c r="GT194" s="22"/>
      <c r="GU194" s="22"/>
      <c r="GV194" s="22"/>
      <c r="GW194" s="22"/>
      <c r="GX194" s="22"/>
      <c r="GY194" s="22"/>
      <c r="GZ194" s="22"/>
      <c r="HA194" s="22"/>
      <c r="HB194" s="22"/>
      <c r="HC194" s="22"/>
      <c r="HD194" s="22"/>
      <c r="HE194" s="22"/>
      <c r="HF194" s="22"/>
      <c r="HG194" s="22"/>
      <c r="HH194" s="22"/>
      <c r="HI194" s="22"/>
      <c r="HJ194" s="22"/>
      <c r="HK194" s="22"/>
      <c r="HL194" s="22"/>
      <c r="HM194" s="22"/>
      <c r="HN194" s="22"/>
      <c r="HO194" s="22"/>
      <c r="HP194" s="22"/>
      <c r="HQ194" s="22"/>
      <c r="HR194" s="22"/>
      <c r="HS194" s="22"/>
      <c r="HT194" s="22"/>
      <c r="HU194" s="22"/>
      <c r="HV194" s="22"/>
      <c r="HW194" s="22"/>
      <c r="HX194" s="22"/>
      <c r="HY194" s="22"/>
      <c r="HZ194" s="22"/>
      <c r="IA194" s="22"/>
      <c r="IB194" s="22"/>
      <c r="IC194" s="22"/>
      <c r="ID194" s="22"/>
      <c r="IE194" s="22"/>
      <c r="IF194" s="22"/>
      <c r="IG194" s="22"/>
      <c r="IH194" s="22"/>
      <c r="II194" s="22"/>
      <c r="IJ194" s="22"/>
      <c r="IK194" s="22"/>
      <c r="IL194" s="22"/>
      <c r="IM194" s="22"/>
      <c r="IN194" s="22"/>
      <c r="IO194" s="22"/>
      <c r="IP194" s="22"/>
      <c r="IQ194" s="22"/>
      <c r="IR194" s="22"/>
      <c r="IS194" s="22"/>
      <c r="IT194" s="22"/>
      <c r="IU194" s="22"/>
      <c r="IV194" s="22"/>
      <c r="IW194" s="22"/>
      <c r="IX194" s="22"/>
      <c r="IY194" s="22"/>
      <c r="IZ194" s="22"/>
      <c r="JA194" s="22"/>
      <c r="JB194" s="22"/>
      <c r="JC194" s="22"/>
      <c r="JD194" s="22"/>
      <c r="JE194" s="22"/>
      <c r="JF194" s="22"/>
      <c r="JG194" s="22"/>
      <c r="JH194" s="22"/>
      <c r="JI194" s="22"/>
      <c r="JJ194" s="22"/>
      <c r="JK194" s="22"/>
      <c r="JL194" s="22"/>
      <c r="JM194" s="22"/>
      <c r="JN194" s="22"/>
      <c r="JO194" s="22"/>
      <c r="JP194" s="22"/>
      <c r="JQ194" s="22"/>
      <c r="JR194" s="22"/>
      <c r="JS194" s="22"/>
      <c r="JT194" s="22"/>
      <c r="JU194" s="22"/>
      <c r="JV194" s="22"/>
      <c r="JW194" s="22"/>
      <c r="JX194" s="22"/>
      <c r="JY194" s="22"/>
      <c r="JZ194" s="22"/>
      <c r="KA194" s="22"/>
      <c r="KB194" s="22"/>
      <c r="KC194" s="22"/>
      <c r="KD194" s="22"/>
      <c r="KE194" s="22"/>
      <c r="KF194" s="22"/>
      <c r="KG194" s="22"/>
      <c r="KH194" s="22"/>
      <c r="KI194" s="22"/>
      <c r="KJ194" s="22"/>
      <c r="KK194" s="22"/>
      <c r="KL194" s="22"/>
      <c r="KM194" s="22"/>
      <c r="KN194" s="22"/>
      <c r="KO194" s="22"/>
      <c r="KP194" s="22"/>
      <c r="KQ194" s="22"/>
      <c r="KR194" s="22"/>
      <c r="KS194" s="22"/>
      <c r="KT194" s="22"/>
      <c r="KU194" s="22"/>
      <c r="KV194" s="22"/>
      <c r="KW194" s="22"/>
      <c r="KX194" s="22"/>
      <c r="KY194" s="22"/>
      <c r="KZ194" s="22"/>
      <c r="LA194" s="22"/>
      <c r="LB194" s="22"/>
      <c r="LC194" s="22"/>
      <c r="LD194" s="22"/>
      <c r="LE194" s="22"/>
      <c r="LF194" s="22"/>
      <c r="LG194" s="22"/>
      <c r="LH194" s="22"/>
      <c r="LI194" s="22"/>
      <c r="LJ194" s="22"/>
      <c r="LK194" s="22"/>
      <c r="LL194" s="22"/>
      <c r="LM194" s="22"/>
      <c r="LN194" s="22"/>
      <c r="LO194" s="22"/>
      <c r="LP194" s="22"/>
      <c r="LQ194" s="22"/>
      <c r="LR194" s="22"/>
      <c r="LS194" s="22"/>
      <c r="LT194" s="22"/>
      <c r="LU194" s="22"/>
      <c r="LV194" s="22"/>
      <c r="LW194" s="22"/>
      <c r="LX194" s="22"/>
      <c r="LY194" s="22"/>
      <c r="LZ194" s="22"/>
      <c r="MA194" s="22"/>
      <c r="MB194" s="22"/>
      <c r="MC194" s="22"/>
      <c r="MD194" s="22"/>
      <c r="ME194" s="22"/>
      <c r="MF194" s="22"/>
      <c r="MG194" s="22"/>
      <c r="MH194" s="22"/>
      <c r="MI194" s="22"/>
      <c r="MJ194" s="22"/>
      <c r="MK194" s="22"/>
      <c r="ML194" s="22"/>
      <c r="MM194" s="22"/>
      <c r="MN194" s="22"/>
      <c r="MO194" s="22"/>
      <c r="MP194" s="22"/>
      <c r="MQ194" s="22"/>
      <c r="MR194" s="22"/>
      <c r="MS194" s="22"/>
      <c r="MT194" s="22"/>
      <c r="MU194" s="22"/>
      <c r="MV194" s="22"/>
      <c r="MW194" s="22"/>
      <c r="MX194" s="22"/>
      <c r="MY194" s="22"/>
      <c r="MZ194" s="22"/>
      <c r="NA194" s="22"/>
      <c r="NB194" s="22"/>
      <c r="NC194" s="22"/>
      <c r="ND194" s="22"/>
      <c r="NE194" s="22"/>
      <c r="NF194" s="22"/>
      <c r="NG194" s="22"/>
      <c r="NH194" s="22"/>
      <c r="NI194" s="22"/>
      <c r="NJ194" s="22"/>
      <c r="NK194" s="22"/>
      <c r="NL194" s="22"/>
      <c r="NM194" s="22"/>
      <c r="NN194" s="22"/>
      <c r="NO194" s="22"/>
      <c r="NP194" s="22"/>
      <c r="NQ194" s="22"/>
      <c r="NR194" s="22"/>
      <c r="NS194" s="22"/>
      <c r="NT194" s="22"/>
      <c r="NU194" s="22"/>
      <c r="NV194" s="22"/>
      <c r="NW194" s="22"/>
      <c r="NX194" s="22"/>
      <c r="NY194" s="22"/>
      <c r="NZ194" s="22"/>
      <c r="OA194" s="22"/>
      <c r="OB194" s="22"/>
      <c r="OC194" s="22"/>
      <c r="OD194" s="22"/>
      <c r="OE194" s="22"/>
      <c r="OF194" s="22"/>
      <c r="OG194" s="22"/>
      <c r="OH194" s="22"/>
      <c r="OI194" s="22"/>
      <c r="OJ194" s="22"/>
      <c r="OK194" s="22"/>
      <c r="OL194" s="22"/>
      <c r="OM194" s="22"/>
      <c r="ON194" s="22"/>
      <c r="OO194" s="22"/>
      <c r="OP194" s="22"/>
      <c r="OQ194" s="22"/>
      <c r="OR194" s="22"/>
      <c r="OS194" s="22"/>
      <c r="OT194" s="22"/>
      <c r="OU194" s="22"/>
      <c r="OV194" s="22"/>
      <c r="OW194" s="22"/>
      <c r="OX194" s="22"/>
      <c r="OY194" s="22"/>
      <c r="OZ194" s="22"/>
      <c r="PA194" s="22"/>
      <c r="PB194" s="22"/>
      <c r="PC194" s="22"/>
      <c r="PD194" s="22"/>
      <c r="PE194" s="22"/>
      <c r="PF194" s="22"/>
      <c r="PG194" s="22"/>
      <c r="PH194" s="22"/>
      <c r="PI194" s="22"/>
      <c r="PJ194" s="22"/>
      <c r="PK194" s="22"/>
      <c r="PL194" s="22"/>
      <c r="PM194" s="22"/>
      <c r="PN194" s="22"/>
      <c r="PO194" s="22"/>
      <c r="PP194" s="22"/>
      <c r="PQ194" s="22"/>
      <c r="PR194" s="22"/>
      <c r="PS194" s="22"/>
      <c r="PT194" s="22"/>
      <c r="PU194" s="22"/>
      <c r="PV194" s="22"/>
      <c r="PW194" s="22"/>
      <c r="PX194" s="22"/>
      <c r="PY194" s="22"/>
      <c r="PZ194" s="22"/>
      <c r="QA194" s="22"/>
      <c r="QB194" s="22"/>
      <c r="QC194" s="22"/>
      <c r="QD194" s="22"/>
      <c r="QE194" s="22"/>
      <c r="QF194" s="22"/>
      <c r="QG194" s="22"/>
      <c r="QH194" s="22"/>
      <c r="QI194" s="22"/>
      <c r="QJ194" s="22"/>
      <c r="QK194" s="22"/>
      <c r="QL194" s="22"/>
      <c r="QM194" s="22"/>
      <c r="QN194" s="22"/>
      <c r="QO194" s="22"/>
      <c r="QP194" s="22"/>
      <c r="QQ194" s="22"/>
      <c r="QR194" s="22"/>
      <c r="QS194" s="22"/>
      <c r="QT194" s="22"/>
      <c r="QU194" s="22"/>
      <c r="QV194" s="22"/>
      <c r="QW194" s="22"/>
      <c r="QX194" s="22"/>
      <c r="QY194" s="22"/>
      <c r="QZ194" s="22"/>
      <c r="RA194" s="22"/>
      <c r="RB194" s="22"/>
      <c r="RC194" s="22"/>
      <c r="RD194" s="22"/>
      <c r="RE194" s="22"/>
      <c r="RF194" s="22"/>
      <c r="RG194" s="22"/>
      <c r="RH194" s="22"/>
      <c r="RI194" s="22"/>
      <c r="RJ194" s="22"/>
      <c r="RK194" s="22"/>
      <c r="RL194" s="22"/>
      <c r="RM194" s="22"/>
      <c r="RN194" s="22"/>
      <c r="RO194" s="22"/>
      <c r="RP194" s="22"/>
      <c r="RQ194" s="22"/>
      <c r="RR194" s="22"/>
      <c r="RS194" s="22"/>
      <c r="RT194" s="22"/>
      <c r="RU194" s="22"/>
      <c r="RV194" s="22"/>
      <c r="RW194" s="22"/>
      <c r="RX194" s="22"/>
      <c r="RY194" s="22"/>
      <c r="RZ194" s="22"/>
      <c r="SA194" s="22"/>
      <c r="SB194" s="22"/>
      <c r="SC194" s="22"/>
      <c r="SD194" s="22"/>
      <c r="SE194" s="22"/>
      <c r="SF194" s="22"/>
      <c r="SG194" s="22"/>
    </row>
    <row r="195" spans="1:501" s="26" customFormat="1" ht="15" x14ac:dyDescent="0.25">
      <c r="A195" s="29" t="s">
        <v>100</v>
      </c>
      <c r="B195" s="33"/>
      <c r="C195" s="33"/>
      <c r="D195" s="33"/>
      <c r="E195" s="33"/>
      <c r="F195" s="33">
        <f t="shared" si="41"/>
        <v>0</v>
      </c>
      <c r="G195" s="15"/>
      <c r="H195" s="16"/>
      <c r="I195" s="16">
        <f t="shared" si="59"/>
        <v>0</v>
      </c>
      <c r="J195" s="16"/>
      <c r="K195" s="16"/>
      <c r="L195" s="34">
        <f t="shared" si="60"/>
        <v>0</v>
      </c>
      <c r="M195" s="34">
        <f t="shared" si="42"/>
        <v>0</v>
      </c>
      <c r="N195" s="184"/>
      <c r="O195" s="22"/>
      <c r="P195" s="22"/>
      <c r="Q195" s="22"/>
      <c r="R195" s="22"/>
      <c r="S195" s="22"/>
      <c r="T195" s="22"/>
      <c r="U195" s="22"/>
      <c r="V195" s="22"/>
      <c r="W195" s="22"/>
      <c r="X195" s="22"/>
      <c r="Y195" s="22"/>
      <c r="Z195" s="22"/>
      <c r="AA195" s="22"/>
      <c r="AB195" s="22"/>
      <c r="AC195" s="22"/>
      <c r="AD195" s="22"/>
      <c r="AE195" s="22"/>
      <c r="AF195" s="22"/>
      <c r="AG195" s="22"/>
      <c r="AH195" s="22"/>
      <c r="AI195" s="22"/>
      <c r="AJ195" s="22"/>
      <c r="AK195" s="22"/>
      <c r="AL195" s="22"/>
      <c r="AM195" s="22"/>
      <c r="AN195" s="22"/>
      <c r="AO195" s="22"/>
      <c r="AP195" s="22"/>
      <c r="AQ195" s="22"/>
      <c r="AR195" s="22"/>
      <c r="AS195" s="22"/>
      <c r="AT195" s="22"/>
      <c r="AU195" s="22"/>
      <c r="AV195" s="22"/>
      <c r="AW195" s="22"/>
      <c r="AX195" s="22"/>
      <c r="AY195" s="22"/>
      <c r="AZ195" s="22"/>
      <c r="BA195" s="22"/>
      <c r="BB195" s="22"/>
      <c r="BC195" s="22"/>
      <c r="BD195" s="22"/>
      <c r="BE195" s="22"/>
      <c r="BF195" s="22"/>
      <c r="BG195" s="22"/>
      <c r="BH195" s="22"/>
      <c r="BI195" s="22"/>
      <c r="BJ195" s="22"/>
      <c r="BK195" s="22"/>
      <c r="BL195" s="22"/>
      <c r="BM195" s="22"/>
      <c r="BN195" s="22"/>
      <c r="BO195" s="22"/>
      <c r="BP195" s="22"/>
      <c r="BQ195" s="22"/>
      <c r="BR195" s="22"/>
      <c r="BS195" s="22"/>
      <c r="BT195" s="22"/>
      <c r="BU195" s="22"/>
      <c r="BV195" s="22"/>
      <c r="BW195" s="22"/>
      <c r="BX195" s="22"/>
      <c r="BY195" s="22"/>
      <c r="BZ195" s="22"/>
      <c r="CA195" s="22"/>
      <c r="CB195" s="22"/>
      <c r="CC195" s="22"/>
      <c r="CD195" s="22"/>
      <c r="CE195" s="22"/>
      <c r="CF195" s="22"/>
      <c r="CG195" s="22"/>
      <c r="CH195" s="22"/>
      <c r="CI195" s="22"/>
      <c r="CJ195" s="22"/>
      <c r="CK195" s="22"/>
      <c r="CL195" s="22"/>
      <c r="CM195" s="22"/>
      <c r="CN195" s="22"/>
      <c r="CO195" s="22"/>
      <c r="CP195" s="22"/>
      <c r="CQ195" s="22"/>
      <c r="CR195" s="22"/>
      <c r="CS195" s="22"/>
      <c r="CT195" s="22"/>
      <c r="CU195" s="22"/>
      <c r="CV195" s="22"/>
      <c r="CW195" s="22"/>
      <c r="CX195" s="22"/>
      <c r="CY195" s="22"/>
      <c r="CZ195" s="22"/>
      <c r="DA195" s="22"/>
      <c r="DB195" s="22"/>
      <c r="DC195" s="22"/>
      <c r="DD195" s="22"/>
      <c r="DE195" s="22"/>
      <c r="DF195" s="22"/>
      <c r="DG195" s="22"/>
      <c r="DH195" s="22"/>
      <c r="DI195" s="22"/>
      <c r="DJ195" s="22"/>
      <c r="DK195" s="22"/>
      <c r="DL195" s="22"/>
      <c r="DM195" s="22"/>
      <c r="DN195" s="22"/>
      <c r="DO195" s="22"/>
      <c r="DP195" s="22"/>
      <c r="DQ195" s="22"/>
      <c r="DR195" s="22"/>
      <c r="DS195" s="22"/>
      <c r="DT195" s="22"/>
      <c r="DU195" s="22"/>
      <c r="DV195" s="22"/>
      <c r="DW195" s="22"/>
      <c r="DX195" s="22"/>
      <c r="DY195" s="22"/>
      <c r="DZ195" s="22"/>
      <c r="EA195" s="22"/>
      <c r="EB195" s="22"/>
      <c r="EC195" s="22"/>
      <c r="ED195" s="22"/>
      <c r="EE195" s="22"/>
      <c r="EF195" s="22"/>
      <c r="EG195" s="22"/>
      <c r="EH195" s="22"/>
      <c r="EI195" s="22"/>
      <c r="EJ195" s="22"/>
      <c r="EK195" s="22"/>
      <c r="EL195" s="22"/>
      <c r="EM195" s="22"/>
      <c r="EN195" s="22"/>
      <c r="EO195" s="22"/>
      <c r="EP195" s="22"/>
      <c r="EQ195" s="22"/>
      <c r="ER195" s="22"/>
      <c r="ES195" s="22"/>
      <c r="ET195" s="22"/>
      <c r="EU195" s="22"/>
      <c r="EV195" s="22"/>
      <c r="EW195" s="22"/>
      <c r="EX195" s="22"/>
      <c r="EY195" s="22"/>
      <c r="EZ195" s="22"/>
      <c r="FA195" s="22"/>
      <c r="FB195" s="22"/>
      <c r="FC195" s="22"/>
      <c r="FD195" s="22"/>
      <c r="FE195" s="22"/>
      <c r="FF195" s="22"/>
      <c r="FG195" s="22"/>
      <c r="FH195" s="22"/>
      <c r="FI195" s="22"/>
      <c r="FJ195" s="22"/>
      <c r="FK195" s="22"/>
      <c r="FL195" s="22"/>
      <c r="FM195" s="22"/>
      <c r="FN195" s="22"/>
      <c r="FO195" s="22"/>
      <c r="FP195" s="22"/>
      <c r="FQ195" s="22"/>
      <c r="FR195" s="22"/>
      <c r="FS195" s="22"/>
      <c r="FT195" s="22"/>
      <c r="FU195" s="22"/>
      <c r="FV195" s="22"/>
      <c r="FW195" s="22"/>
      <c r="FX195" s="22"/>
      <c r="FY195" s="22"/>
      <c r="FZ195" s="22"/>
      <c r="GA195" s="22"/>
      <c r="GB195" s="22"/>
      <c r="GC195" s="22"/>
      <c r="GD195" s="22"/>
      <c r="GE195" s="22"/>
      <c r="GF195" s="22"/>
      <c r="GG195" s="22"/>
      <c r="GH195" s="22"/>
      <c r="GI195" s="22"/>
      <c r="GJ195" s="22"/>
      <c r="GK195" s="22"/>
      <c r="GL195" s="22"/>
      <c r="GM195" s="22"/>
      <c r="GN195" s="22"/>
      <c r="GO195" s="22"/>
      <c r="GP195" s="22"/>
      <c r="GQ195" s="22"/>
      <c r="GR195" s="22"/>
      <c r="GS195" s="22"/>
      <c r="GT195" s="22"/>
      <c r="GU195" s="22"/>
      <c r="GV195" s="22"/>
      <c r="GW195" s="22"/>
      <c r="GX195" s="22"/>
      <c r="GY195" s="22"/>
      <c r="GZ195" s="22"/>
      <c r="HA195" s="22"/>
      <c r="HB195" s="22"/>
      <c r="HC195" s="22"/>
      <c r="HD195" s="22"/>
      <c r="HE195" s="22"/>
      <c r="HF195" s="22"/>
      <c r="HG195" s="22"/>
      <c r="HH195" s="22"/>
      <c r="HI195" s="22"/>
      <c r="HJ195" s="22"/>
      <c r="HK195" s="22"/>
      <c r="HL195" s="22"/>
      <c r="HM195" s="22"/>
      <c r="HN195" s="22"/>
      <c r="HO195" s="22"/>
      <c r="HP195" s="22"/>
      <c r="HQ195" s="22"/>
      <c r="HR195" s="22"/>
      <c r="HS195" s="22"/>
      <c r="HT195" s="22"/>
      <c r="HU195" s="22"/>
      <c r="HV195" s="22"/>
      <c r="HW195" s="22"/>
      <c r="HX195" s="22"/>
      <c r="HY195" s="22"/>
      <c r="HZ195" s="22"/>
      <c r="IA195" s="22"/>
      <c r="IB195" s="22"/>
      <c r="IC195" s="22"/>
      <c r="ID195" s="22"/>
      <c r="IE195" s="22"/>
      <c r="IF195" s="22"/>
      <c r="IG195" s="22"/>
      <c r="IH195" s="22"/>
      <c r="II195" s="22"/>
      <c r="IJ195" s="22"/>
      <c r="IK195" s="22"/>
      <c r="IL195" s="22"/>
      <c r="IM195" s="22"/>
      <c r="IN195" s="22"/>
      <c r="IO195" s="22"/>
      <c r="IP195" s="22"/>
      <c r="IQ195" s="22"/>
      <c r="IR195" s="22"/>
      <c r="IS195" s="22"/>
      <c r="IT195" s="22"/>
      <c r="IU195" s="22"/>
      <c r="IV195" s="22"/>
      <c r="IW195" s="22"/>
      <c r="IX195" s="22"/>
      <c r="IY195" s="22"/>
      <c r="IZ195" s="22"/>
      <c r="JA195" s="22"/>
      <c r="JB195" s="22"/>
      <c r="JC195" s="22"/>
      <c r="JD195" s="22"/>
      <c r="JE195" s="22"/>
      <c r="JF195" s="22"/>
      <c r="JG195" s="22"/>
      <c r="JH195" s="22"/>
      <c r="JI195" s="22"/>
      <c r="JJ195" s="22"/>
      <c r="JK195" s="22"/>
      <c r="JL195" s="22"/>
      <c r="JM195" s="22"/>
      <c r="JN195" s="22"/>
      <c r="JO195" s="22"/>
      <c r="JP195" s="22"/>
      <c r="JQ195" s="22"/>
      <c r="JR195" s="22"/>
      <c r="JS195" s="22"/>
      <c r="JT195" s="22"/>
      <c r="JU195" s="22"/>
      <c r="JV195" s="22"/>
      <c r="JW195" s="22"/>
      <c r="JX195" s="22"/>
      <c r="JY195" s="22"/>
      <c r="JZ195" s="22"/>
      <c r="KA195" s="22"/>
      <c r="KB195" s="22"/>
      <c r="KC195" s="22"/>
      <c r="KD195" s="22"/>
      <c r="KE195" s="22"/>
      <c r="KF195" s="22"/>
      <c r="KG195" s="22"/>
      <c r="KH195" s="22"/>
      <c r="KI195" s="22"/>
      <c r="KJ195" s="22"/>
      <c r="KK195" s="22"/>
      <c r="KL195" s="22"/>
      <c r="KM195" s="22"/>
      <c r="KN195" s="22"/>
      <c r="KO195" s="22"/>
      <c r="KP195" s="22"/>
      <c r="KQ195" s="22"/>
      <c r="KR195" s="22"/>
      <c r="KS195" s="22"/>
      <c r="KT195" s="22"/>
      <c r="KU195" s="22"/>
      <c r="KV195" s="22"/>
      <c r="KW195" s="22"/>
      <c r="KX195" s="22"/>
      <c r="KY195" s="22"/>
      <c r="KZ195" s="22"/>
      <c r="LA195" s="22"/>
      <c r="LB195" s="22"/>
      <c r="LC195" s="22"/>
      <c r="LD195" s="22"/>
      <c r="LE195" s="22"/>
      <c r="LF195" s="22"/>
      <c r="LG195" s="22"/>
      <c r="LH195" s="22"/>
      <c r="LI195" s="22"/>
      <c r="LJ195" s="22"/>
      <c r="LK195" s="22"/>
      <c r="LL195" s="22"/>
      <c r="LM195" s="22"/>
      <c r="LN195" s="22"/>
      <c r="LO195" s="22"/>
      <c r="LP195" s="22"/>
      <c r="LQ195" s="22"/>
      <c r="LR195" s="22"/>
      <c r="LS195" s="22"/>
      <c r="LT195" s="22"/>
      <c r="LU195" s="22"/>
      <c r="LV195" s="22"/>
      <c r="LW195" s="22"/>
      <c r="LX195" s="22"/>
      <c r="LY195" s="22"/>
      <c r="LZ195" s="22"/>
      <c r="MA195" s="22"/>
      <c r="MB195" s="22"/>
      <c r="MC195" s="22"/>
      <c r="MD195" s="22"/>
      <c r="ME195" s="22"/>
      <c r="MF195" s="22"/>
      <c r="MG195" s="22"/>
      <c r="MH195" s="22"/>
      <c r="MI195" s="22"/>
      <c r="MJ195" s="22"/>
      <c r="MK195" s="22"/>
      <c r="ML195" s="22"/>
      <c r="MM195" s="22"/>
      <c r="MN195" s="22"/>
      <c r="MO195" s="22"/>
      <c r="MP195" s="22"/>
      <c r="MQ195" s="22"/>
      <c r="MR195" s="22"/>
      <c r="MS195" s="22"/>
      <c r="MT195" s="22"/>
      <c r="MU195" s="22"/>
      <c r="MV195" s="22"/>
      <c r="MW195" s="22"/>
      <c r="MX195" s="22"/>
      <c r="MY195" s="22"/>
      <c r="MZ195" s="22"/>
      <c r="NA195" s="22"/>
      <c r="NB195" s="22"/>
      <c r="NC195" s="22"/>
      <c r="ND195" s="22"/>
      <c r="NE195" s="22"/>
      <c r="NF195" s="22"/>
      <c r="NG195" s="22"/>
      <c r="NH195" s="22"/>
      <c r="NI195" s="22"/>
      <c r="NJ195" s="22"/>
      <c r="NK195" s="22"/>
      <c r="NL195" s="22"/>
      <c r="NM195" s="22"/>
      <c r="NN195" s="22"/>
      <c r="NO195" s="22"/>
      <c r="NP195" s="22"/>
      <c r="NQ195" s="22"/>
      <c r="NR195" s="22"/>
      <c r="NS195" s="22"/>
      <c r="NT195" s="22"/>
      <c r="NU195" s="22"/>
      <c r="NV195" s="22"/>
      <c r="NW195" s="22"/>
      <c r="NX195" s="22"/>
      <c r="NY195" s="22"/>
      <c r="NZ195" s="22"/>
      <c r="OA195" s="22"/>
      <c r="OB195" s="22"/>
      <c r="OC195" s="22"/>
      <c r="OD195" s="22"/>
      <c r="OE195" s="22"/>
      <c r="OF195" s="22"/>
      <c r="OG195" s="22"/>
      <c r="OH195" s="22"/>
      <c r="OI195" s="22"/>
      <c r="OJ195" s="22"/>
      <c r="OK195" s="22"/>
      <c r="OL195" s="22"/>
      <c r="OM195" s="22"/>
      <c r="ON195" s="22"/>
      <c r="OO195" s="22"/>
      <c r="OP195" s="22"/>
      <c r="OQ195" s="22"/>
      <c r="OR195" s="22"/>
      <c r="OS195" s="22"/>
      <c r="OT195" s="22"/>
      <c r="OU195" s="22"/>
      <c r="OV195" s="22"/>
      <c r="OW195" s="22"/>
      <c r="OX195" s="22"/>
      <c r="OY195" s="22"/>
      <c r="OZ195" s="22"/>
      <c r="PA195" s="22"/>
      <c r="PB195" s="22"/>
      <c r="PC195" s="22"/>
      <c r="PD195" s="22"/>
      <c r="PE195" s="22"/>
      <c r="PF195" s="22"/>
      <c r="PG195" s="22"/>
      <c r="PH195" s="22"/>
      <c r="PI195" s="22"/>
      <c r="PJ195" s="22"/>
      <c r="PK195" s="22"/>
      <c r="PL195" s="22"/>
      <c r="PM195" s="22"/>
      <c r="PN195" s="22"/>
      <c r="PO195" s="22"/>
      <c r="PP195" s="22"/>
      <c r="PQ195" s="22"/>
      <c r="PR195" s="22"/>
      <c r="PS195" s="22"/>
      <c r="PT195" s="22"/>
      <c r="PU195" s="22"/>
      <c r="PV195" s="22"/>
      <c r="PW195" s="22"/>
      <c r="PX195" s="22"/>
      <c r="PY195" s="22"/>
      <c r="PZ195" s="22"/>
      <c r="QA195" s="22"/>
      <c r="QB195" s="22"/>
      <c r="QC195" s="22"/>
      <c r="QD195" s="22"/>
      <c r="QE195" s="22"/>
      <c r="QF195" s="22"/>
      <c r="QG195" s="22"/>
      <c r="QH195" s="22"/>
      <c r="QI195" s="22"/>
      <c r="QJ195" s="22"/>
      <c r="QK195" s="22"/>
      <c r="QL195" s="22"/>
      <c r="QM195" s="22"/>
      <c r="QN195" s="22"/>
      <c r="QO195" s="22"/>
      <c r="QP195" s="22"/>
      <c r="QQ195" s="22"/>
      <c r="QR195" s="22"/>
      <c r="QS195" s="22"/>
      <c r="QT195" s="22"/>
      <c r="QU195" s="22"/>
      <c r="QV195" s="22"/>
      <c r="QW195" s="22"/>
      <c r="QX195" s="22"/>
      <c r="QY195" s="22"/>
      <c r="QZ195" s="22"/>
      <c r="RA195" s="22"/>
      <c r="RB195" s="22"/>
      <c r="RC195" s="22"/>
      <c r="RD195" s="22"/>
      <c r="RE195" s="22"/>
      <c r="RF195" s="22"/>
      <c r="RG195" s="22"/>
      <c r="RH195" s="22"/>
      <c r="RI195" s="22"/>
      <c r="RJ195" s="22"/>
      <c r="RK195" s="22"/>
      <c r="RL195" s="22"/>
      <c r="RM195" s="22"/>
      <c r="RN195" s="22"/>
      <c r="RO195" s="22"/>
      <c r="RP195" s="22"/>
      <c r="RQ195" s="22"/>
      <c r="RR195" s="22"/>
      <c r="RS195" s="22"/>
      <c r="RT195" s="22"/>
      <c r="RU195" s="22"/>
      <c r="RV195" s="22"/>
      <c r="RW195" s="22"/>
      <c r="RX195" s="22"/>
      <c r="RY195" s="22"/>
      <c r="RZ195" s="22"/>
      <c r="SA195" s="22"/>
      <c r="SB195" s="22"/>
      <c r="SC195" s="22"/>
      <c r="SD195" s="22"/>
      <c r="SE195" s="22"/>
      <c r="SF195" s="22"/>
      <c r="SG195" s="22"/>
    </row>
    <row r="196" spans="1:501" s="26" customFormat="1" ht="25.5" x14ac:dyDescent="0.25">
      <c r="A196" s="32" t="s">
        <v>101</v>
      </c>
      <c r="B196" s="15">
        <v>2392500</v>
      </c>
      <c r="C196" s="15">
        <v>4785000</v>
      </c>
      <c r="D196" s="15">
        <v>7182417</v>
      </c>
      <c r="E196" s="15">
        <v>5137242</v>
      </c>
      <c r="F196" s="15">
        <f t="shared" si="41"/>
        <v>5763252</v>
      </c>
      <c r="G196" s="15">
        <v>5763252</v>
      </c>
      <c r="H196" s="16"/>
      <c r="I196" s="16">
        <f t="shared" si="59"/>
        <v>0</v>
      </c>
      <c r="J196" s="15"/>
      <c r="K196" s="15"/>
      <c r="L196" s="15">
        <f t="shared" si="60"/>
        <v>5763252</v>
      </c>
      <c r="M196" s="15">
        <f t="shared" si="42"/>
        <v>12945669</v>
      </c>
      <c r="N196" s="172" t="s">
        <v>287</v>
      </c>
      <c r="O196" s="22"/>
      <c r="P196" s="22"/>
      <c r="Q196" s="22"/>
      <c r="R196" s="22"/>
      <c r="S196" s="22"/>
      <c r="T196" s="22"/>
      <c r="U196" s="22"/>
      <c r="V196" s="22"/>
      <c r="W196" s="22"/>
      <c r="X196" s="22"/>
      <c r="Y196" s="22"/>
      <c r="Z196" s="22"/>
      <c r="AA196" s="22"/>
      <c r="AB196" s="22"/>
      <c r="AC196" s="22"/>
      <c r="AD196" s="22"/>
      <c r="AE196" s="22"/>
      <c r="AF196" s="22"/>
      <c r="AG196" s="22"/>
      <c r="AH196" s="22"/>
      <c r="AI196" s="22"/>
      <c r="AJ196" s="22"/>
      <c r="AK196" s="22"/>
      <c r="AL196" s="22"/>
      <c r="AM196" s="22"/>
      <c r="AN196" s="22"/>
      <c r="AO196" s="22"/>
      <c r="AP196" s="22"/>
      <c r="AQ196" s="22"/>
      <c r="AR196" s="22"/>
      <c r="AS196" s="22"/>
      <c r="AT196" s="22"/>
      <c r="AU196" s="22"/>
      <c r="AV196" s="22"/>
      <c r="AW196" s="22"/>
      <c r="AX196" s="22"/>
      <c r="AY196" s="22"/>
      <c r="AZ196" s="22"/>
      <c r="BA196" s="22"/>
      <c r="BB196" s="22"/>
      <c r="BC196" s="22"/>
      <c r="BD196" s="22"/>
      <c r="BE196" s="22"/>
      <c r="BF196" s="22"/>
      <c r="BG196" s="22"/>
      <c r="BH196" s="22"/>
      <c r="BI196" s="22"/>
      <c r="BJ196" s="22"/>
      <c r="BK196" s="22"/>
      <c r="BL196" s="22"/>
      <c r="BM196" s="22"/>
      <c r="BN196" s="22"/>
      <c r="BO196" s="22"/>
      <c r="BP196" s="22"/>
      <c r="BQ196" s="22"/>
      <c r="BR196" s="22"/>
      <c r="BS196" s="22"/>
      <c r="BT196" s="22"/>
      <c r="BU196" s="22"/>
      <c r="BV196" s="22"/>
      <c r="BW196" s="22"/>
      <c r="BX196" s="22"/>
      <c r="BY196" s="22"/>
      <c r="BZ196" s="22"/>
      <c r="CA196" s="22"/>
      <c r="CB196" s="22"/>
      <c r="CC196" s="22"/>
      <c r="CD196" s="22"/>
      <c r="CE196" s="22"/>
      <c r="CF196" s="22"/>
      <c r="CG196" s="22"/>
      <c r="CH196" s="22"/>
      <c r="CI196" s="22"/>
      <c r="CJ196" s="22"/>
      <c r="CK196" s="22"/>
      <c r="CL196" s="22"/>
      <c r="CM196" s="22"/>
      <c r="CN196" s="22"/>
      <c r="CO196" s="22"/>
      <c r="CP196" s="22"/>
      <c r="CQ196" s="22"/>
      <c r="CR196" s="22"/>
      <c r="CS196" s="22"/>
      <c r="CT196" s="22"/>
      <c r="CU196" s="22"/>
      <c r="CV196" s="22"/>
      <c r="CW196" s="22"/>
      <c r="CX196" s="22"/>
      <c r="CY196" s="22"/>
      <c r="CZ196" s="22"/>
      <c r="DA196" s="22"/>
      <c r="DB196" s="22"/>
      <c r="DC196" s="22"/>
      <c r="DD196" s="22"/>
      <c r="DE196" s="22"/>
      <c r="DF196" s="22"/>
      <c r="DG196" s="22"/>
      <c r="DH196" s="22"/>
      <c r="DI196" s="22"/>
      <c r="DJ196" s="22"/>
      <c r="DK196" s="22"/>
      <c r="DL196" s="22"/>
      <c r="DM196" s="22"/>
      <c r="DN196" s="22"/>
      <c r="DO196" s="22"/>
      <c r="DP196" s="22"/>
      <c r="DQ196" s="22"/>
      <c r="DR196" s="22"/>
      <c r="DS196" s="22"/>
      <c r="DT196" s="22"/>
      <c r="DU196" s="22"/>
      <c r="DV196" s="22"/>
      <c r="DW196" s="22"/>
      <c r="DX196" s="22"/>
      <c r="DY196" s="22"/>
      <c r="DZ196" s="22"/>
      <c r="EA196" s="22"/>
      <c r="EB196" s="22"/>
      <c r="EC196" s="22"/>
      <c r="ED196" s="22"/>
      <c r="EE196" s="22"/>
      <c r="EF196" s="22"/>
      <c r="EG196" s="22"/>
      <c r="EH196" s="22"/>
      <c r="EI196" s="22"/>
      <c r="EJ196" s="22"/>
      <c r="EK196" s="22"/>
      <c r="EL196" s="22"/>
      <c r="EM196" s="22"/>
      <c r="EN196" s="22"/>
      <c r="EO196" s="22"/>
      <c r="EP196" s="22"/>
      <c r="EQ196" s="22"/>
      <c r="ER196" s="22"/>
      <c r="ES196" s="22"/>
      <c r="ET196" s="22"/>
      <c r="EU196" s="22"/>
      <c r="EV196" s="22"/>
      <c r="EW196" s="22"/>
      <c r="EX196" s="22"/>
      <c r="EY196" s="22"/>
      <c r="EZ196" s="22"/>
      <c r="FA196" s="22"/>
      <c r="FB196" s="22"/>
      <c r="FC196" s="22"/>
      <c r="FD196" s="22"/>
      <c r="FE196" s="22"/>
      <c r="FF196" s="22"/>
      <c r="FG196" s="22"/>
      <c r="FH196" s="22"/>
      <c r="FI196" s="22"/>
      <c r="FJ196" s="22"/>
      <c r="FK196" s="22"/>
      <c r="FL196" s="22"/>
      <c r="FM196" s="22"/>
      <c r="FN196" s="22"/>
      <c r="FO196" s="22"/>
      <c r="FP196" s="22"/>
      <c r="FQ196" s="22"/>
      <c r="FR196" s="22"/>
      <c r="FS196" s="22"/>
      <c r="FT196" s="22"/>
      <c r="FU196" s="22"/>
      <c r="FV196" s="22"/>
      <c r="FW196" s="22"/>
      <c r="FX196" s="22"/>
      <c r="FY196" s="22"/>
      <c r="FZ196" s="22"/>
      <c r="GA196" s="22"/>
      <c r="GB196" s="22"/>
      <c r="GC196" s="22"/>
      <c r="GD196" s="22"/>
      <c r="GE196" s="22"/>
      <c r="GF196" s="22"/>
      <c r="GG196" s="22"/>
      <c r="GH196" s="22"/>
      <c r="GI196" s="22"/>
      <c r="GJ196" s="22"/>
      <c r="GK196" s="22"/>
      <c r="GL196" s="22"/>
      <c r="GM196" s="22"/>
      <c r="GN196" s="22"/>
      <c r="GO196" s="22"/>
      <c r="GP196" s="22"/>
      <c r="GQ196" s="22"/>
      <c r="GR196" s="22"/>
      <c r="GS196" s="22"/>
      <c r="GT196" s="22"/>
      <c r="GU196" s="22"/>
      <c r="GV196" s="22"/>
      <c r="GW196" s="22"/>
      <c r="GX196" s="22"/>
      <c r="GY196" s="22"/>
      <c r="GZ196" s="22"/>
      <c r="HA196" s="22"/>
      <c r="HB196" s="22"/>
      <c r="HC196" s="22"/>
      <c r="HD196" s="22"/>
      <c r="HE196" s="22"/>
      <c r="HF196" s="22"/>
      <c r="HG196" s="22"/>
      <c r="HH196" s="22"/>
      <c r="HI196" s="22"/>
      <c r="HJ196" s="22"/>
      <c r="HK196" s="22"/>
      <c r="HL196" s="22"/>
      <c r="HM196" s="22"/>
      <c r="HN196" s="22"/>
      <c r="HO196" s="22"/>
      <c r="HP196" s="22"/>
      <c r="HQ196" s="22"/>
      <c r="HR196" s="22"/>
      <c r="HS196" s="22"/>
      <c r="HT196" s="22"/>
      <c r="HU196" s="22"/>
      <c r="HV196" s="22"/>
      <c r="HW196" s="22"/>
      <c r="HX196" s="22"/>
      <c r="HY196" s="22"/>
      <c r="HZ196" s="22"/>
      <c r="IA196" s="22"/>
      <c r="IB196" s="22"/>
      <c r="IC196" s="22"/>
      <c r="ID196" s="22"/>
      <c r="IE196" s="22"/>
      <c r="IF196" s="22"/>
      <c r="IG196" s="22"/>
      <c r="IH196" s="22"/>
      <c r="II196" s="22"/>
      <c r="IJ196" s="22"/>
      <c r="IK196" s="22"/>
      <c r="IL196" s="22"/>
      <c r="IM196" s="22"/>
      <c r="IN196" s="22"/>
      <c r="IO196" s="22"/>
      <c r="IP196" s="22"/>
      <c r="IQ196" s="22"/>
      <c r="IR196" s="22"/>
      <c r="IS196" s="22"/>
      <c r="IT196" s="22"/>
      <c r="IU196" s="22"/>
      <c r="IV196" s="22"/>
      <c r="IW196" s="22"/>
      <c r="IX196" s="22"/>
      <c r="IY196" s="22"/>
      <c r="IZ196" s="22"/>
      <c r="JA196" s="22"/>
      <c r="JB196" s="22"/>
      <c r="JC196" s="22"/>
      <c r="JD196" s="22"/>
      <c r="JE196" s="22"/>
      <c r="JF196" s="22"/>
      <c r="JG196" s="22"/>
      <c r="JH196" s="22"/>
      <c r="JI196" s="22"/>
      <c r="JJ196" s="22"/>
      <c r="JK196" s="22"/>
      <c r="JL196" s="22"/>
      <c r="JM196" s="22"/>
      <c r="JN196" s="22"/>
      <c r="JO196" s="22"/>
      <c r="JP196" s="22"/>
      <c r="JQ196" s="22"/>
      <c r="JR196" s="22"/>
      <c r="JS196" s="22"/>
      <c r="JT196" s="22"/>
      <c r="JU196" s="22"/>
      <c r="JV196" s="22"/>
      <c r="JW196" s="22"/>
      <c r="JX196" s="22"/>
      <c r="JY196" s="22"/>
      <c r="JZ196" s="22"/>
      <c r="KA196" s="22"/>
      <c r="KB196" s="22"/>
      <c r="KC196" s="22"/>
      <c r="KD196" s="22"/>
      <c r="KE196" s="22"/>
      <c r="KF196" s="22"/>
      <c r="KG196" s="22"/>
      <c r="KH196" s="22"/>
      <c r="KI196" s="22"/>
      <c r="KJ196" s="22"/>
      <c r="KK196" s="22"/>
      <c r="KL196" s="22"/>
      <c r="KM196" s="22"/>
      <c r="KN196" s="22"/>
      <c r="KO196" s="22"/>
      <c r="KP196" s="22"/>
      <c r="KQ196" s="22"/>
      <c r="KR196" s="22"/>
      <c r="KS196" s="22"/>
      <c r="KT196" s="22"/>
      <c r="KU196" s="22"/>
      <c r="KV196" s="22"/>
      <c r="KW196" s="22"/>
      <c r="KX196" s="22"/>
      <c r="KY196" s="22"/>
      <c r="KZ196" s="22"/>
      <c r="LA196" s="22"/>
      <c r="LB196" s="22"/>
      <c r="LC196" s="22"/>
      <c r="LD196" s="22"/>
      <c r="LE196" s="22"/>
      <c r="LF196" s="22"/>
      <c r="LG196" s="22"/>
      <c r="LH196" s="22"/>
      <c r="LI196" s="22"/>
      <c r="LJ196" s="22"/>
      <c r="LK196" s="22"/>
      <c r="LL196" s="22"/>
      <c r="LM196" s="22"/>
      <c r="LN196" s="22"/>
      <c r="LO196" s="22"/>
      <c r="LP196" s="22"/>
      <c r="LQ196" s="22"/>
      <c r="LR196" s="22"/>
      <c r="LS196" s="22"/>
      <c r="LT196" s="22"/>
      <c r="LU196" s="22"/>
      <c r="LV196" s="22"/>
      <c r="LW196" s="22"/>
      <c r="LX196" s="22"/>
      <c r="LY196" s="22"/>
      <c r="LZ196" s="22"/>
      <c r="MA196" s="22"/>
      <c r="MB196" s="22"/>
      <c r="MC196" s="22"/>
      <c r="MD196" s="22"/>
      <c r="ME196" s="22"/>
      <c r="MF196" s="22"/>
      <c r="MG196" s="22"/>
      <c r="MH196" s="22"/>
      <c r="MI196" s="22"/>
      <c r="MJ196" s="22"/>
      <c r="MK196" s="22"/>
      <c r="ML196" s="22"/>
      <c r="MM196" s="22"/>
      <c r="MN196" s="22"/>
      <c r="MO196" s="22"/>
      <c r="MP196" s="22"/>
      <c r="MQ196" s="22"/>
      <c r="MR196" s="22"/>
      <c r="MS196" s="22"/>
      <c r="MT196" s="22"/>
      <c r="MU196" s="22"/>
      <c r="MV196" s="22"/>
      <c r="MW196" s="22"/>
      <c r="MX196" s="22"/>
      <c r="MY196" s="22"/>
      <c r="MZ196" s="22"/>
      <c r="NA196" s="22"/>
      <c r="NB196" s="22"/>
      <c r="NC196" s="22"/>
      <c r="ND196" s="22"/>
      <c r="NE196" s="22"/>
      <c r="NF196" s="22"/>
      <c r="NG196" s="22"/>
      <c r="NH196" s="22"/>
      <c r="NI196" s="22"/>
      <c r="NJ196" s="22"/>
      <c r="NK196" s="22"/>
      <c r="NL196" s="22"/>
      <c r="NM196" s="22"/>
      <c r="NN196" s="22"/>
      <c r="NO196" s="22"/>
      <c r="NP196" s="22"/>
      <c r="NQ196" s="22"/>
      <c r="NR196" s="22"/>
      <c r="NS196" s="22"/>
      <c r="NT196" s="22"/>
      <c r="NU196" s="22"/>
      <c r="NV196" s="22"/>
      <c r="NW196" s="22"/>
      <c r="NX196" s="22"/>
      <c r="NY196" s="22"/>
      <c r="NZ196" s="22"/>
      <c r="OA196" s="22"/>
      <c r="OB196" s="22"/>
      <c r="OC196" s="22"/>
      <c r="OD196" s="22"/>
      <c r="OE196" s="22"/>
      <c r="OF196" s="22"/>
      <c r="OG196" s="22"/>
      <c r="OH196" s="22"/>
      <c r="OI196" s="22"/>
      <c r="OJ196" s="22"/>
      <c r="OK196" s="22"/>
      <c r="OL196" s="22"/>
      <c r="OM196" s="22"/>
      <c r="ON196" s="22"/>
      <c r="OO196" s="22"/>
      <c r="OP196" s="22"/>
      <c r="OQ196" s="22"/>
      <c r="OR196" s="22"/>
      <c r="OS196" s="22"/>
      <c r="OT196" s="22"/>
      <c r="OU196" s="22"/>
      <c r="OV196" s="22"/>
      <c r="OW196" s="22"/>
      <c r="OX196" s="22"/>
      <c r="OY196" s="22"/>
      <c r="OZ196" s="22"/>
      <c r="PA196" s="22"/>
      <c r="PB196" s="22"/>
      <c r="PC196" s="22"/>
      <c r="PD196" s="22"/>
      <c r="PE196" s="22"/>
      <c r="PF196" s="22"/>
      <c r="PG196" s="22"/>
      <c r="PH196" s="22"/>
      <c r="PI196" s="22"/>
      <c r="PJ196" s="22"/>
      <c r="PK196" s="22"/>
      <c r="PL196" s="22"/>
      <c r="PM196" s="22"/>
      <c r="PN196" s="22"/>
      <c r="PO196" s="22"/>
      <c r="PP196" s="22"/>
      <c r="PQ196" s="22"/>
      <c r="PR196" s="22"/>
      <c r="PS196" s="22"/>
      <c r="PT196" s="22"/>
      <c r="PU196" s="22"/>
      <c r="PV196" s="22"/>
      <c r="PW196" s="22"/>
      <c r="PX196" s="22"/>
      <c r="PY196" s="22"/>
      <c r="PZ196" s="22"/>
      <c r="QA196" s="22"/>
      <c r="QB196" s="22"/>
      <c r="QC196" s="22"/>
      <c r="QD196" s="22"/>
      <c r="QE196" s="22"/>
      <c r="QF196" s="22"/>
      <c r="QG196" s="22"/>
      <c r="QH196" s="22"/>
      <c r="QI196" s="22"/>
      <c r="QJ196" s="22"/>
      <c r="QK196" s="22"/>
      <c r="QL196" s="22"/>
      <c r="QM196" s="22"/>
      <c r="QN196" s="22"/>
      <c r="QO196" s="22"/>
      <c r="QP196" s="22"/>
      <c r="QQ196" s="22"/>
      <c r="QR196" s="22"/>
      <c r="QS196" s="22"/>
      <c r="QT196" s="22"/>
      <c r="QU196" s="22"/>
      <c r="QV196" s="22"/>
      <c r="QW196" s="22"/>
      <c r="QX196" s="22"/>
      <c r="QY196" s="22"/>
      <c r="QZ196" s="22"/>
      <c r="RA196" s="22"/>
      <c r="RB196" s="22"/>
      <c r="RC196" s="22"/>
      <c r="RD196" s="22"/>
      <c r="RE196" s="22"/>
      <c r="RF196" s="22"/>
      <c r="RG196" s="22"/>
      <c r="RH196" s="22"/>
      <c r="RI196" s="22"/>
      <c r="RJ196" s="22"/>
      <c r="RK196" s="22"/>
      <c r="RL196" s="22"/>
      <c r="RM196" s="22"/>
      <c r="RN196" s="22"/>
      <c r="RO196" s="22"/>
      <c r="RP196" s="22"/>
      <c r="RQ196" s="22"/>
      <c r="RR196" s="22"/>
      <c r="RS196" s="22"/>
      <c r="RT196" s="22"/>
      <c r="RU196" s="22"/>
      <c r="RV196" s="22"/>
      <c r="RW196" s="22"/>
      <c r="RX196" s="22"/>
      <c r="RY196" s="22"/>
      <c r="RZ196" s="22"/>
      <c r="SA196" s="22"/>
      <c r="SB196" s="22"/>
      <c r="SC196" s="22"/>
      <c r="SD196" s="22"/>
      <c r="SE196" s="22"/>
      <c r="SF196" s="22"/>
      <c r="SG196" s="22"/>
    </row>
    <row r="197" spans="1:501" s="26" customFormat="1" ht="15" x14ac:dyDescent="0.25">
      <c r="A197" s="29"/>
      <c r="B197" s="15"/>
      <c r="C197" s="15"/>
      <c r="D197" s="15"/>
      <c r="E197" s="15"/>
      <c r="F197" s="15">
        <f t="shared" si="41"/>
        <v>0</v>
      </c>
      <c r="G197" s="15"/>
      <c r="H197" s="16"/>
      <c r="I197" s="16">
        <f t="shared" si="59"/>
        <v>0</v>
      </c>
      <c r="J197" s="15"/>
      <c r="K197" s="15"/>
      <c r="L197" s="15">
        <f t="shared" si="60"/>
        <v>0</v>
      </c>
      <c r="M197" s="15">
        <f t="shared" si="42"/>
        <v>0</v>
      </c>
      <c r="N197" s="117"/>
      <c r="O197" s="22"/>
      <c r="P197" s="22"/>
      <c r="Q197" s="22"/>
      <c r="R197" s="22"/>
      <c r="S197" s="22"/>
      <c r="T197" s="22"/>
      <c r="U197" s="22"/>
      <c r="V197" s="22"/>
      <c r="W197" s="22"/>
      <c r="X197" s="22"/>
      <c r="Y197" s="22"/>
      <c r="Z197" s="22"/>
      <c r="AA197" s="22"/>
      <c r="AB197" s="22"/>
      <c r="AC197" s="22"/>
      <c r="AD197" s="22"/>
      <c r="AE197" s="22"/>
      <c r="AF197" s="22"/>
      <c r="AG197" s="22"/>
      <c r="AH197" s="22"/>
      <c r="AI197" s="22"/>
      <c r="AJ197" s="22"/>
      <c r="AK197" s="22"/>
      <c r="AL197" s="22"/>
      <c r="AM197" s="22"/>
      <c r="AN197" s="22"/>
      <c r="AO197" s="22"/>
      <c r="AP197" s="22"/>
      <c r="AQ197" s="22"/>
      <c r="AR197" s="22"/>
      <c r="AS197" s="22"/>
      <c r="AT197" s="22"/>
      <c r="AU197" s="22"/>
      <c r="AV197" s="22"/>
      <c r="AW197" s="22"/>
      <c r="AX197" s="22"/>
      <c r="AY197" s="22"/>
      <c r="AZ197" s="22"/>
      <c r="BA197" s="22"/>
      <c r="BB197" s="22"/>
      <c r="BC197" s="22"/>
      <c r="BD197" s="22"/>
      <c r="BE197" s="22"/>
      <c r="BF197" s="22"/>
      <c r="BG197" s="22"/>
      <c r="BH197" s="22"/>
      <c r="BI197" s="22"/>
      <c r="BJ197" s="22"/>
      <c r="BK197" s="22"/>
      <c r="BL197" s="22"/>
      <c r="BM197" s="22"/>
      <c r="BN197" s="22"/>
      <c r="BO197" s="22"/>
      <c r="BP197" s="22"/>
      <c r="BQ197" s="22"/>
      <c r="BR197" s="22"/>
      <c r="BS197" s="22"/>
      <c r="BT197" s="22"/>
      <c r="BU197" s="22"/>
      <c r="BV197" s="22"/>
      <c r="BW197" s="22"/>
      <c r="BX197" s="22"/>
      <c r="BY197" s="22"/>
      <c r="BZ197" s="22"/>
      <c r="CA197" s="22"/>
      <c r="CB197" s="22"/>
      <c r="CC197" s="22"/>
      <c r="CD197" s="22"/>
      <c r="CE197" s="22"/>
      <c r="CF197" s="22"/>
      <c r="CG197" s="22"/>
      <c r="CH197" s="22"/>
      <c r="CI197" s="22"/>
      <c r="CJ197" s="22"/>
      <c r="CK197" s="22"/>
      <c r="CL197" s="22"/>
      <c r="CM197" s="22"/>
      <c r="CN197" s="22"/>
      <c r="CO197" s="22"/>
      <c r="CP197" s="22"/>
      <c r="CQ197" s="22"/>
      <c r="CR197" s="22"/>
      <c r="CS197" s="22"/>
      <c r="CT197" s="22"/>
      <c r="CU197" s="22"/>
      <c r="CV197" s="22"/>
      <c r="CW197" s="22"/>
      <c r="CX197" s="22"/>
      <c r="CY197" s="22"/>
      <c r="CZ197" s="22"/>
      <c r="DA197" s="22"/>
      <c r="DB197" s="22"/>
      <c r="DC197" s="22"/>
      <c r="DD197" s="22"/>
      <c r="DE197" s="22"/>
      <c r="DF197" s="22"/>
      <c r="DG197" s="22"/>
      <c r="DH197" s="22"/>
      <c r="DI197" s="22"/>
      <c r="DJ197" s="22"/>
      <c r="DK197" s="22"/>
      <c r="DL197" s="22"/>
      <c r="DM197" s="22"/>
      <c r="DN197" s="22"/>
      <c r="DO197" s="22"/>
      <c r="DP197" s="22"/>
      <c r="DQ197" s="22"/>
      <c r="DR197" s="22"/>
      <c r="DS197" s="22"/>
      <c r="DT197" s="22"/>
      <c r="DU197" s="22"/>
      <c r="DV197" s="22"/>
      <c r="DW197" s="22"/>
      <c r="DX197" s="22"/>
      <c r="DY197" s="22"/>
      <c r="DZ197" s="22"/>
      <c r="EA197" s="22"/>
      <c r="EB197" s="22"/>
      <c r="EC197" s="22"/>
      <c r="ED197" s="22"/>
      <c r="EE197" s="22"/>
      <c r="EF197" s="22"/>
      <c r="EG197" s="22"/>
      <c r="EH197" s="22"/>
      <c r="EI197" s="22"/>
      <c r="EJ197" s="22"/>
      <c r="EK197" s="22"/>
      <c r="EL197" s="22"/>
      <c r="EM197" s="22"/>
      <c r="EN197" s="22"/>
      <c r="EO197" s="22"/>
      <c r="EP197" s="22"/>
      <c r="EQ197" s="22"/>
      <c r="ER197" s="22"/>
      <c r="ES197" s="22"/>
      <c r="ET197" s="22"/>
      <c r="EU197" s="22"/>
      <c r="EV197" s="22"/>
      <c r="EW197" s="22"/>
      <c r="EX197" s="22"/>
      <c r="EY197" s="22"/>
      <c r="EZ197" s="22"/>
      <c r="FA197" s="22"/>
      <c r="FB197" s="22"/>
      <c r="FC197" s="22"/>
      <c r="FD197" s="22"/>
      <c r="FE197" s="22"/>
      <c r="FF197" s="22"/>
      <c r="FG197" s="22"/>
      <c r="FH197" s="22"/>
      <c r="FI197" s="22"/>
      <c r="FJ197" s="22"/>
      <c r="FK197" s="22"/>
      <c r="FL197" s="22"/>
      <c r="FM197" s="22"/>
      <c r="FN197" s="22"/>
      <c r="FO197" s="22"/>
      <c r="FP197" s="22"/>
      <c r="FQ197" s="22"/>
      <c r="FR197" s="22"/>
      <c r="FS197" s="22"/>
      <c r="FT197" s="22"/>
      <c r="FU197" s="22"/>
      <c r="FV197" s="22"/>
      <c r="FW197" s="22"/>
      <c r="FX197" s="22"/>
      <c r="FY197" s="22"/>
      <c r="FZ197" s="22"/>
      <c r="GA197" s="22"/>
      <c r="GB197" s="22"/>
      <c r="GC197" s="22"/>
      <c r="GD197" s="22"/>
      <c r="GE197" s="22"/>
      <c r="GF197" s="22"/>
      <c r="GG197" s="22"/>
      <c r="GH197" s="22"/>
      <c r="GI197" s="22"/>
      <c r="GJ197" s="22"/>
      <c r="GK197" s="22"/>
      <c r="GL197" s="22"/>
      <c r="GM197" s="22"/>
      <c r="GN197" s="22"/>
      <c r="GO197" s="22"/>
      <c r="GP197" s="22"/>
      <c r="GQ197" s="22"/>
      <c r="GR197" s="22"/>
      <c r="GS197" s="22"/>
      <c r="GT197" s="22"/>
      <c r="GU197" s="22"/>
      <c r="GV197" s="22"/>
      <c r="GW197" s="22"/>
      <c r="GX197" s="22"/>
      <c r="GY197" s="22"/>
      <c r="GZ197" s="22"/>
      <c r="HA197" s="22"/>
      <c r="HB197" s="22"/>
      <c r="HC197" s="22"/>
      <c r="HD197" s="22"/>
      <c r="HE197" s="22"/>
      <c r="HF197" s="22"/>
      <c r="HG197" s="22"/>
      <c r="HH197" s="22"/>
      <c r="HI197" s="22"/>
      <c r="HJ197" s="22"/>
      <c r="HK197" s="22"/>
      <c r="HL197" s="22"/>
      <c r="HM197" s="22"/>
      <c r="HN197" s="22"/>
      <c r="HO197" s="22"/>
      <c r="HP197" s="22"/>
      <c r="HQ197" s="22"/>
      <c r="HR197" s="22"/>
      <c r="HS197" s="22"/>
      <c r="HT197" s="22"/>
      <c r="HU197" s="22"/>
      <c r="HV197" s="22"/>
      <c r="HW197" s="22"/>
      <c r="HX197" s="22"/>
      <c r="HY197" s="22"/>
      <c r="HZ197" s="22"/>
      <c r="IA197" s="22"/>
      <c r="IB197" s="22"/>
      <c r="IC197" s="22"/>
      <c r="ID197" s="22"/>
      <c r="IE197" s="22"/>
      <c r="IF197" s="22"/>
      <c r="IG197" s="22"/>
      <c r="IH197" s="22"/>
      <c r="II197" s="22"/>
      <c r="IJ197" s="22"/>
      <c r="IK197" s="22"/>
      <c r="IL197" s="22"/>
      <c r="IM197" s="22"/>
      <c r="IN197" s="22"/>
      <c r="IO197" s="22"/>
      <c r="IP197" s="22"/>
      <c r="IQ197" s="22"/>
      <c r="IR197" s="22"/>
      <c r="IS197" s="22"/>
      <c r="IT197" s="22"/>
      <c r="IU197" s="22"/>
      <c r="IV197" s="22"/>
      <c r="IW197" s="22"/>
      <c r="IX197" s="22"/>
      <c r="IY197" s="22"/>
      <c r="IZ197" s="22"/>
      <c r="JA197" s="22"/>
      <c r="JB197" s="22"/>
      <c r="JC197" s="22"/>
      <c r="JD197" s="22"/>
      <c r="JE197" s="22"/>
      <c r="JF197" s="22"/>
      <c r="JG197" s="22"/>
      <c r="JH197" s="22"/>
      <c r="JI197" s="22"/>
      <c r="JJ197" s="22"/>
      <c r="JK197" s="22"/>
      <c r="JL197" s="22"/>
      <c r="JM197" s="22"/>
      <c r="JN197" s="22"/>
      <c r="JO197" s="22"/>
      <c r="JP197" s="22"/>
      <c r="JQ197" s="22"/>
      <c r="JR197" s="22"/>
      <c r="JS197" s="22"/>
      <c r="JT197" s="22"/>
      <c r="JU197" s="22"/>
      <c r="JV197" s="22"/>
      <c r="JW197" s="22"/>
      <c r="JX197" s="22"/>
      <c r="JY197" s="22"/>
      <c r="JZ197" s="22"/>
      <c r="KA197" s="22"/>
      <c r="KB197" s="22"/>
      <c r="KC197" s="22"/>
      <c r="KD197" s="22"/>
      <c r="KE197" s="22"/>
      <c r="KF197" s="22"/>
      <c r="KG197" s="22"/>
      <c r="KH197" s="22"/>
      <c r="KI197" s="22"/>
      <c r="KJ197" s="22"/>
      <c r="KK197" s="22"/>
      <c r="KL197" s="22"/>
      <c r="KM197" s="22"/>
      <c r="KN197" s="22"/>
      <c r="KO197" s="22"/>
      <c r="KP197" s="22"/>
      <c r="KQ197" s="22"/>
      <c r="KR197" s="22"/>
      <c r="KS197" s="22"/>
      <c r="KT197" s="22"/>
      <c r="KU197" s="22"/>
      <c r="KV197" s="22"/>
      <c r="KW197" s="22"/>
      <c r="KX197" s="22"/>
      <c r="KY197" s="22"/>
      <c r="KZ197" s="22"/>
      <c r="LA197" s="22"/>
      <c r="LB197" s="22"/>
      <c r="LC197" s="22"/>
      <c r="LD197" s="22"/>
      <c r="LE197" s="22"/>
      <c r="LF197" s="22"/>
      <c r="LG197" s="22"/>
      <c r="LH197" s="22"/>
      <c r="LI197" s="22"/>
      <c r="LJ197" s="22"/>
      <c r="LK197" s="22"/>
      <c r="LL197" s="22"/>
      <c r="LM197" s="22"/>
      <c r="LN197" s="22"/>
      <c r="LO197" s="22"/>
      <c r="LP197" s="22"/>
      <c r="LQ197" s="22"/>
      <c r="LR197" s="22"/>
      <c r="LS197" s="22"/>
      <c r="LT197" s="22"/>
      <c r="LU197" s="22"/>
      <c r="LV197" s="22"/>
      <c r="LW197" s="22"/>
      <c r="LX197" s="22"/>
      <c r="LY197" s="22"/>
      <c r="LZ197" s="22"/>
      <c r="MA197" s="22"/>
      <c r="MB197" s="22"/>
      <c r="MC197" s="22"/>
      <c r="MD197" s="22"/>
      <c r="ME197" s="22"/>
      <c r="MF197" s="22"/>
      <c r="MG197" s="22"/>
      <c r="MH197" s="22"/>
      <c r="MI197" s="22"/>
      <c r="MJ197" s="22"/>
      <c r="MK197" s="22"/>
      <c r="ML197" s="22"/>
      <c r="MM197" s="22"/>
      <c r="MN197" s="22"/>
      <c r="MO197" s="22"/>
      <c r="MP197" s="22"/>
      <c r="MQ197" s="22"/>
      <c r="MR197" s="22"/>
      <c r="MS197" s="22"/>
      <c r="MT197" s="22"/>
      <c r="MU197" s="22"/>
      <c r="MV197" s="22"/>
      <c r="MW197" s="22"/>
      <c r="MX197" s="22"/>
      <c r="MY197" s="22"/>
      <c r="MZ197" s="22"/>
      <c r="NA197" s="22"/>
      <c r="NB197" s="22"/>
      <c r="NC197" s="22"/>
      <c r="ND197" s="22"/>
      <c r="NE197" s="22"/>
      <c r="NF197" s="22"/>
      <c r="NG197" s="22"/>
      <c r="NH197" s="22"/>
      <c r="NI197" s="22"/>
      <c r="NJ197" s="22"/>
      <c r="NK197" s="22"/>
      <c r="NL197" s="22"/>
      <c r="NM197" s="22"/>
      <c r="NN197" s="22"/>
      <c r="NO197" s="22"/>
      <c r="NP197" s="22"/>
      <c r="NQ197" s="22"/>
      <c r="NR197" s="22"/>
      <c r="NS197" s="22"/>
      <c r="NT197" s="22"/>
      <c r="NU197" s="22"/>
      <c r="NV197" s="22"/>
      <c r="NW197" s="22"/>
      <c r="NX197" s="22"/>
      <c r="NY197" s="22"/>
      <c r="NZ197" s="22"/>
      <c r="OA197" s="22"/>
      <c r="OB197" s="22"/>
      <c r="OC197" s="22"/>
      <c r="OD197" s="22"/>
      <c r="OE197" s="22"/>
      <c r="OF197" s="22"/>
      <c r="OG197" s="22"/>
      <c r="OH197" s="22"/>
      <c r="OI197" s="22"/>
      <c r="OJ197" s="22"/>
      <c r="OK197" s="22"/>
      <c r="OL197" s="22"/>
      <c r="OM197" s="22"/>
      <c r="ON197" s="22"/>
      <c r="OO197" s="22"/>
      <c r="OP197" s="22"/>
      <c r="OQ197" s="22"/>
      <c r="OR197" s="22"/>
      <c r="OS197" s="22"/>
      <c r="OT197" s="22"/>
      <c r="OU197" s="22"/>
      <c r="OV197" s="22"/>
      <c r="OW197" s="22"/>
      <c r="OX197" s="22"/>
      <c r="OY197" s="22"/>
      <c r="OZ197" s="22"/>
      <c r="PA197" s="22"/>
      <c r="PB197" s="22"/>
      <c r="PC197" s="22"/>
      <c r="PD197" s="22"/>
      <c r="PE197" s="22"/>
      <c r="PF197" s="22"/>
      <c r="PG197" s="22"/>
      <c r="PH197" s="22"/>
      <c r="PI197" s="22"/>
      <c r="PJ197" s="22"/>
      <c r="PK197" s="22"/>
      <c r="PL197" s="22"/>
      <c r="PM197" s="22"/>
      <c r="PN197" s="22"/>
      <c r="PO197" s="22"/>
      <c r="PP197" s="22"/>
      <c r="PQ197" s="22"/>
      <c r="PR197" s="22"/>
      <c r="PS197" s="22"/>
      <c r="PT197" s="22"/>
      <c r="PU197" s="22"/>
      <c r="PV197" s="22"/>
      <c r="PW197" s="22"/>
      <c r="PX197" s="22"/>
      <c r="PY197" s="22"/>
      <c r="PZ197" s="22"/>
      <c r="QA197" s="22"/>
      <c r="QB197" s="22"/>
      <c r="QC197" s="22"/>
      <c r="QD197" s="22"/>
      <c r="QE197" s="22"/>
      <c r="QF197" s="22"/>
      <c r="QG197" s="22"/>
      <c r="QH197" s="22"/>
      <c r="QI197" s="22"/>
      <c r="QJ197" s="22"/>
      <c r="QK197" s="22"/>
      <c r="QL197" s="22"/>
      <c r="QM197" s="22"/>
      <c r="QN197" s="22"/>
      <c r="QO197" s="22"/>
      <c r="QP197" s="22"/>
      <c r="QQ197" s="22"/>
      <c r="QR197" s="22"/>
      <c r="QS197" s="22"/>
      <c r="QT197" s="22"/>
      <c r="QU197" s="22"/>
      <c r="QV197" s="22"/>
      <c r="QW197" s="22"/>
      <c r="QX197" s="22"/>
      <c r="QY197" s="22"/>
      <c r="QZ197" s="22"/>
      <c r="RA197" s="22"/>
      <c r="RB197" s="22"/>
      <c r="RC197" s="22"/>
      <c r="RD197" s="22"/>
      <c r="RE197" s="22"/>
      <c r="RF197" s="22"/>
      <c r="RG197" s="22"/>
      <c r="RH197" s="22"/>
      <c r="RI197" s="22"/>
      <c r="RJ197" s="22"/>
      <c r="RK197" s="22"/>
      <c r="RL197" s="22"/>
      <c r="RM197" s="22"/>
      <c r="RN197" s="22"/>
      <c r="RO197" s="22"/>
      <c r="RP197" s="22"/>
      <c r="RQ197" s="22"/>
      <c r="RR197" s="22"/>
      <c r="RS197" s="22"/>
      <c r="RT197" s="22"/>
      <c r="RU197" s="22"/>
      <c r="RV197" s="22"/>
      <c r="RW197" s="22"/>
      <c r="RX197" s="22"/>
      <c r="RY197" s="22"/>
      <c r="RZ197" s="22"/>
      <c r="SA197" s="22"/>
      <c r="SB197" s="22"/>
      <c r="SC197" s="22"/>
      <c r="SD197" s="22"/>
      <c r="SE197" s="22"/>
      <c r="SF197" s="22"/>
      <c r="SG197" s="22"/>
    </row>
    <row r="198" spans="1:501" s="26" customFormat="1" ht="15" x14ac:dyDescent="0.25">
      <c r="A198" s="29"/>
      <c r="B198" s="15"/>
      <c r="C198" s="15"/>
      <c r="D198" s="15"/>
      <c r="E198" s="15"/>
      <c r="F198" s="15">
        <f t="shared" si="41"/>
        <v>0</v>
      </c>
      <c r="G198" s="15"/>
      <c r="H198" s="16"/>
      <c r="I198" s="16">
        <f t="shared" si="59"/>
        <v>0</v>
      </c>
      <c r="J198" s="15"/>
      <c r="K198" s="15"/>
      <c r="L198" s="15">
        <f t="shared" si="60"/>
        <v>0</v>
      </c>
      <c r="M198" s="15">
        <f t="shared" si="42"/>
        <v>0</v>
      </c>
      <c r="N198" s="117"/>
      <c r="O198" s="22"/>
      <c r="P198" s="22"/>
      <c r="Q198" s="22"/>
      <c r="R198" s="22"/>
      <c r="S198" s="22"/>
      <c r="T198" s="22"/>
      <c r="U198" s="22"/>
      <c r="V198" s="22"/>
      <c r="W198" s="22"/>
      <c r="X198" s="22"/>
      <c r="Y198" s="22"/>
      <c r="Z198" s="22"/>
      <c r="AA198" s="22"/>
      <c r="AB198" s="22"/>
      <c r="AC198" s="22"/>
      <c r="AD198" s="22"/>
      <c r="AE198" s="22"/>
      <c r="AF198" s="22"/>
      <c r="AG198" s="22"/>
      <c r="AH198" s="22"/>
      <c r="AI198" s="22"/>
      <c r="AJ198" s="22"/>
      <c r="AK198" s="22"/>
      <c r="AL198" s="22"/>
      <c r="AM198" s="22"/>
      <c r="AN198" s="22"/>
      <c r="AO198" s="22"/>
      <c r="AP198" s="22"/>
      <c r="AQ198" s="22"/>
      <c r="AR198" s="22"/>
      <c r="AS198" s="22"/>
      <c r="AT198" s="22"/>
      <c r="AU198" s="22"/>
      <c r="AV198" s="22"/>
      <c r="AW198" s="22"/>
      <c r="AX198" s="22"/>
      <c r="AY198" s="22"/>
      <c r="AZ198" s="22"/>
      <c r="BA198" s="22"/>
      <c r="BB198" s="22"/>
      <c r="BC198" s="22"/>
      <c r="BD198" s="22"/>
      <c r="BE198" s="22"/>
      <c r="BF198" s="22"/>
      <c r="BG198" s="22"/>
      <c r="BH198" s="22"/>
      <c r="BI198" s="22"/>
      <c r="BJ198" s="22"/>
      <c r="BK198" s="22"/>
      <c r="BL198" s="22"/>
      <c r="BM198" s="22"/>
      <c r="BN198" s="22"/>
      <c r="BO198" s="22"/>
      <c r="BP198" s="22"/>
      <c r="BQ198" s="22"/>
      <c r="BR198" s="22"/>
      <c r="BS198" s="22"/>
      <c r="BT198" s="22"/>
      <c r="BU198" s="22"/>
      <c r="BV198" s="22"/>
      <c r="BW198" s="22"/>
      <c r="BX198" s="22"/>
      <c r="BY198" s="22"/>
      <c r="BZ198" s="22"/>
      <c r="CA198" s="22"/>
      <c r="CB198" s="22"/>
      <c r="CC198" s="22"/>
      <c r="CD198" s="22"/>
      <c r="CE198" s="22"/>
      <c r="CF198" s="22"/>
      <c r="CG198" s="22"/>
      <c r="CH198" s="22"/>
      <c r="CI198" s="22"/>
      <c r="CJ198" s="22"/>
      <c r="CK198" s="22"/>
      <c r="CL198" s="22"/>
      <c r="CM198" s="22"/>
      <c r="CN198" s="22"/>
      <c r="CO198" s="22"/>
      <c r="CP198" s="22"/>
      <c r="CQ198" s="22"/>
      <c r="CR198" s="22"/>
      <c r="CS198" s="22"/>
      <c r="CT198" s="22"/>
      <c r="CU198" s="22"/>
      <c r="CV198" s="22"/>
      <c r="CW198" s="22"/>
      <c r="CX198" s="22"/>
      <c r="CY198" s="22"/>
      <c r="CZ198" s="22"/>
      <c r="DA198" s="22"/>
      <c r="DB198" s="22"/>
      <c r="DC198" s="22"/>
      <c r="DD198" s="22"/>
      <c r="DE198" s="22"/>
      <c r="DF198" s="22"/>
      <c r="DG198" s="22"/>
      <c r="DH198" s="22"/>
      <c r="DI198" s="22"/>
      <c r="DJ198" s="22"/>
      <c r="DK198" s="22"/>
      <c r="DL198" s="22"/>
      <c r="DM198" s="22"/>
      <c r="DN198" s="22"/>
      <c r="DO198" s="22"/>
      <c r="DP198" s="22"/>
      <c r="DQ198" s="22"/>
      <c r="DR198" s="22"/>
      <c r="DS198" s="22"/>
      <c r="DT198" s="22"/>
      <c r="DU198" s="22"/>
      <c r="DV198" s="22"/>
      <c r="DW198" s="22"/>
      <c r="DX198" s="22"/>
      <c r="DY198" s="22"/>
      <c r="DZ198" s="22"/>
      <c r="EA198" s="22"/>
      <c r="EB198" s="22"/>
      <c r="EC198" s="22"/>
      <c r="ED198" s="22"/>
      <c r="EE198" s="22"/>
      <c r="EF198" s="22"/>
      <c r="EG198" s="22"/>
      <c r="EH198" s="22"/>
      <c r="EI198" s="22"/>
      <c r="EJ198" s="22"/>
      <c r="EK198" s="22"/>
      <c r="EL198" s="22"/>
      <c r="EM198" s="22"/>
      <c r="EN198" s="22"/>
      <c r="EO198" s="22"/>
      <c r="EP198" s="22"/>
      <c r="EQ198" s="22"/>
      <c r="ER198" s="22"/>
      <c r="ES198" s="22"/>
      <c r="ET198" s="22"/>
      <c r="EU198" s="22"/>
      <c r="EV198" s="22"/>
      <c r="EW198" s="22"/>
      <c r="EX198" s="22"/>
      <c r="EY198" s="22"/>
      <c r="EZ198" s="22"/>
      <c r="FA198" s="22"/>
      <c r="FB198" s="22"/>
      <c r="FC198" s="22"/>
      <c r="FD198" s="22"/>
      <c r="FE198" s="22"/>
      <c r="FF198" s="22"/>
      <c r="FG198" s="22"/>
      <c r="FH198" s="22"/>
      <c r="FI198" s="22"/>
      <c r="FJ198" s="22"/>
      <c r="FK198" s="22"/>
      <c r="FL198" s="22"/>
      <c r="FM198" s="22"/>
      <c r="FN198" s="22"/>
      <c r="FO198" s="22"/>
      <c r="FP198" s="22"/>
      <c r="FQ198" s="22"/>
      <c r="FR198" s="22"/>
      <c r="FS198" s="22"/>
      <c r="FT198" s="22"/>
      <c r="FU198" s="22"/>
      <c r="FV198" s="22"/>
      <c r="FW198" s="22"/>
      <c r="FX198" s="22"/>
      <c r="FY198" s="22"/>
      <c r="FZ198" s="22"/>
      <c r="GA198" s="22"/>
      <c r="GB198" s="22"/>
      <c r="GC198" s="22"/>
      <c r="GD198" s="22"/>
      <c r="GE198" s="22"/>
      <c r="GF198" s="22"/>
      <c r="GG198" s="22"/>
      <c r="GH198" s="22"/>
      <c r="GI198" s="22"/>
      <c r="GJ198" s="22"/>
      <c r="GK198" s="22"/>
      <c r="GL198" s="22"/>
      <c r="GM198" s="22"/>
      <c r="GN198" s="22"/>
      <c r="GO198" s="22"/>
      <c r="GP198" s="22"/>
      <c r="GQ198" s="22"/>
      <c r="GR198" s="22"/>
      <c r="GS198" s="22"/>
      <c r="GT198" s="22"/>
      <c r="GU198" s="22"/>
      <c r="GV198" s="22"/>
      <c r="GW198" s="22"/>
      <c r="GX198" s="22"/>
      <c r="GY198" s="22"/>
      <c r="GZ198" s="22"/>
      <c r="HA198" s="22"/>
      <c r="HB198" s="22"/>
      <c r="HC198" s="22"/>
      <c r="HD198" s="22"/>
      <c r="HE198" s="22"/>
      <c r="HF198" s="22"/>
      <c r="HG198" s="22"/>
      <c r="HH198" s="22"/>
      <c r="HI198" s="22"/>
      <c r="HJ198" s="22"/>
      <c r="HK198" s="22"/>
      <c r="HL198" s="22"/>
      <c r="HM198" s="22"/>
      <c r="HN198" s="22"/>
      <c r="HO198" s="22"/>
      <c r="HP198" s="22"/>
      <c r="HQ198" s="22"/>
      <c r="HR198" s="22"/>
      <c r="HS198" s="22"/>
      <c r="HT198" s="22"/>
      <c r="HU198" s="22"/>
      <c r="HV198" s="22"/>
      <c r="HW198" s="22"/>
      <c r="HX198" s="22"/>
      <c r="HY198" s="22"/>
      <c r="HZ198" s="22"/>
      <c r="IA198" s="22"/>
      <c r="IB198" s="22"/>
      <c r="IC198" s="22"/>
      <c r="ID198" s="22"/>
      <c r="IE198" s="22"/>
      <c r="IF198" s="22"/>
      <c r="IG198" s="22"/>
      <c r="IH198" s="22"/>
      <c r="II198" s="22"/>
      <c r="IJ198" s="22"/>
      <c r="IK198" s="22"/>
      <c r="IL198" s="22"/>
      <c r="IM198" s="22"/>
      <c r="IN198" s="22"/>
      <c r="IO198" s="22"/>
      <c r="IP198" s="22"/>
      <c r="IQ198" s="22"/>
      <c r="IR198" s="22"/>
      <c r="IS198" s="22"/>
      <c r="IT198" s="22"/>
      <c r="IU198" s="22"/>
      <c r="IV198" s="22"/>
      <c r="IW198" s="22"/>
      <c r="IX198" s="22"/>
      <c r="IY198" s="22"/>
      <c r="IZ198" s="22"/>
      <c r="JA198" s="22"/>
      <c r="JB198" s="22"/>
      <c r="JC198" s="22"/>
      <c r="JD198" s="22"/>
      <c r="JE198" s="22"/>
      <c r="JF198" s="22"/>
      <c r="JG198" s="22"/>
      <c r="JH198" s="22"/>
      <c r="JI198" s="22"/>
      <c r="JJ198" s="22"/>
      <c r="JK198" s="22"/>
      <c r="JL198" s="22"/>
      <c r="JM198" s="22"/>
      <c r="JN198" s="22"/>
      <c r="JO198" s="22"/>
      <c r="JP198" s="22"/>
      <c r="JQ198" s="22"/>
      <c r="JR198" s="22"/>
      <c r="JS198" s="22"/>
      <c r="JT198" s="22"/>
      <c r="JU198" s="22"/>
      <c r="JV198" s="22"/>
      <c r="JW198" s="22"/>
      <c r="JX198" s="22"/>
      <c r="JY198" s="22"/>
      <c r="JZ198" s="22"/>
      <c r="KA198" s="22"/>
      <c r="KB198" s="22"/>
      <c r="KC198" s="22"/>
      <c r="KD198" s="22"/>
      <c r="KE198" s="22"/>
      <c r="KF198" s="22"/>
      <c r="KG198" s="22"/>
      <c r="KH198" s="22"/>
      <c r="KI198" s="22"/>
      <c r="KJ198" s="22"/>
      <c r="KK198" s="22"/>
      <c r="KL198" s="22"/>
      <c r="KM198" s="22"/>
      <c r="KN198" s="22"/>
      <c r="KO198" s="22"/>
      <c r="KP198" s="22"/>
      <c r="KQ198" s="22"/>
      <c r="KR198" s="22"/>
      <c r="KS198" s="22"/>
      <c r="KT198" s="22"/>
      <c r="KU198" s="22"/>
      <c r="KV198" s="22"/>
      <c r="KW198" s="22"/>
      <c r="KX198" s="22"/>
      <c r="KY198" s="22"/>
      <c r="KZ198" s="22"/>
      <c r="LA198" s="22"/>
      <c r="LB198" s="22"/>
      <c r="LC198" s="22"/>
      <c r="LD198" s="22"/>
      <c r="LE198" s="22"/>
      <c r="LF198" s="22"/>
      <c r="LG198" s="22"/>
      <c r="LH198" s="22"/>
      <c r="LI198" s="22"/>
      <c r="LJ198" s="22"/>
      <c r="LK198" s="22"/>
      <c r="LL198" s="22"/>
      <c r="LM198" s="22"/>
      <c r="LN198" s="22"/>
      <c r="LO198" s="22"/>
      <c r="LP198" s="22"/>
      <c r="LQ198" s="22"/>
      <c r="LR198" s="22"/>
      <c r="LS198" s="22"/>
      <c r="LT198" s="22"/>
      <c r="LU198" s="22"/>
      <c r="LV198" s="22"/>
      <c r="LW198" s="22"/>
      <c r="LX198" s="22"/>
      <c r="LY198" s="22"/>
      <c r="LZ198" s="22"/>
      <c r="MA198" s="22"/>
      <c r="MB198" s="22"/>
      <c r="MC198" s="22"/>
      <c r="MD198" s="22"/>
      <c r="ME198" s="22"/>
      <c r="MF198" s="22"/>
      <c r="MG198" s="22"/>
      <c r="MH198" s="22"/>
      <c r="MI198" s="22"/>
      <c r="MJ198" s="22"/>
      <c r="MK198" s="22"/>
      <c r="ML198" s="22"/>
      <c r="MM198" s="22"/>
      <c r="MN198" s="22"/>
      <c r="MO198" s="22"/>
      <c r="MP198" s="22"/>
      <c r="MQ198" s="22"/>
      <c r="MR198" s="22"/>
      <c r="MS198" s="22"/>
      <c r="MT198" s="22"/>
      <c r="MU198" s="22"/>
      <c r="MV198" s="22"/>
      <c r="MW198" s="22"/>
      <c r="MX198" s="22"/>
      <c r="MY198" s="22"/>
      <c r="MZ198" s="22"/>
      <c r="NA198" s="22"/>
      <c r="NB198" s="22"/>
      <c r="NC198" s="22"/>
      <c r="ND198" s="22"/>
      <c r="NE198" s="22"/>
      <c r="NF198" s="22"/>
      <c r="NG198" s="22"/>
      <c r="NH198" s="22"/>
      <c r="NI198" s="22"/>
      <c r="NJ198" s="22"/>
      <c r="NK198" s="22"/>
      <c r="NL198" s="22"/>
      <c r="NM198" s="22"/>
      <c r="NN198" s="22"/>
      <c r="NO198" s="22"/>
      <c r="NP198" s="22"/>
      <c r="NQ198" s="22"/>
      <c r="NR198" s="22"/>
      <c r="NS198" s="22"/>
      <c r="NT198" s="22"/>
      <c r="NU198" s="22"/>
      <c r="NV198" s="22"/>
      <c r="NW198" s="22"/>
      <c r="NX198" s="22"/>
      <c r="NY198" s="22"/>
      <c r="NZ198" s="22"/>
      <c r="OA198" s="22"/>
      <c r="OB198" s="22"/>
      <c r="OC198" s="22"/>
      <c r="OD198" s="22"/>
      <c r="OE198" s="22"/>
      <c r="OF198" s="22"/>
      <c r="OG198" s="22"/>
      <c r="OH198" s="22"/>
      <c r="OI198" s="22"/>
      <c r="OJ198" s="22"/>
      <c r="OK198" s="22"/>
      <c r="OL198" s="22"/>
      <c r="OM198" s="22"/>
      <c r="ON198" s="22"/>
      <c r="OO198" s="22"/>
      <c r="OP198" s="22"/>
      <c r="OQ198" s="22"/>
      <c r="OR198" s="22"/>
      <c r="OS198" s="22"/>
      <c r="OT198" s="22"/>
      <c r="OU198" s="22"/>
      <c r="OV198" s="22"/>
      <c r="OW198" s="22"/>
      <c r="OX198" s="22"/>
      <c r="OY198" s="22"/>
      <c r="OZ198" s="22"/>
      <c r="PA198" s="22"/>
      <c r="PB198" s="22"/>
      <c r="PC198" s="22"/>
      <c r="PD198" s="22"/>
      <c r="PE198" s="22"/>
      <c r="PF198" s="22"/>
      <c r="PG198" s="22"/>
      <c r="PH198" s="22"/>
      <c r="PI198" s="22"/>
      <c r="PJ198" s="22"/>
      <c r="PK198" s="22"/>
      <c r="PL198" s="22"/>
      <c r="PM198" s="22"/>
      <c r="PN198" s="22"/>
      <c r="PO198" s="22"/>
      <c r="PP198" s="22"/>
      <c r="PQ198" s="22"/>
      <c r="PR198" s="22"/>
      <c r="PS198" s="22"/>
      <c r="PT198" s="22"/>
      <c r="PU198" s="22"/>
      <c r="PV198" s="22"/>
      <c r="PW198" s="22"/>
      <c r="PX198" s="22"/>
      <c r="PY198" s="22"/>
      <c r="PZ198" s="22"/>
      <c r="QA198" s="22"/>
      <c r="QB198" s="22"/>
      <c r="QC198" s="22"/>
      <c r="QD198" s="22"/>
      <c r="QE198" s="22"/>
      <c r="QF198" s="22"/>
      <c r="QG198" s="22"/>
      <c r="QH198" s="22"/>
      <c r="QI198" s="22"/>
      <c r="QJ198" s="22"/>
      <c r="QK198" s="22"/>
      <c r="QL198" s="22"/>
      <c r="QM198" s="22"/>
      <c r="QN198" s="22"/>
      <c r="QO198" s="22"/>
      <c r="QP198" s="22"/>
      <c r="QQ198" s="22"/>
      <c r="QR198" s="22"/>
      <c r="QS198" s="22"/>
      <c r="QT198" s="22"/>
      <c r="QU198" s="22"/>
      <c r="QV198" s="22"/>
      <c r="QW198" s="22"/>
      <c r="QX198" s="22"/>
      <c r="QY198" s="22"/>
      <c r="QZ198" s="22"/>
      <c r="RA198" s="22"/>
      <c r="RB198" s="22"/>
      <c r="RC198" s="22"/>
      <c r="RD198" s="22"/>
      <c r="RE198" s="22"/>
      <c r="RF198" s="22"/>
      <c r="RG198" s="22"/>
      <c r="RH198" s="22"/>
      <c r="RI198" s="22"/>
      <c r="RJ198" s="22"/>
      <c r="RK198" s="22"/>
      <c r="RL198" s="22"/>
      <c r="RM198" s="22"/>
      <c r="RN198" s="22"/>
      <c r="RO198" s="22"/>
      <c r="RP198" s="22"/>
      <c r="RQ198" s="22"/>
      <c r="RR198" s="22"/>
      <c r="RS198" s="22"/>
      <c r="RT198" s="22"/>
      <c r="RU198" s="22"/>
      <c r="RV198" s="22"/>
      <c r="RW198" s="22"/>
      <c r="RX198" s="22"/>
      <c r="RY198" s="22"/>
      <c r="RZ198" s="22"/>
      <c r="SA198" s="22"/>
      <c r="SB198" s="22"/>
      <c r="SC198" s="22"/>
      <c r="SD198" s="22"/>
      <c r="SE198" s="22"/>
      <c r="SF198" s="22"/>
      <c r="SG198" s="22"/>
    </row>
    <row r="199" spans="1:501" s="26" customFormat="1" ht="15" x14ac:dyDescent="0.25">
      <c r="A199" s="32"/>
      <c r="B199" s="15"/>
      <c r="C199" s="15"/>
      <c r="D199" s="15"/>
      <c r="E199" s="15"/>
      <c r="F199" s="15">
        <f t="shared" si="41"/>
        <v>0</v>
      </c>
      <c r="G199" s="15"/>
      <c r="H199" s="16"/>
      <c r="I199" s="16">
        <f t="shared" si="59"/>
        <v>0</v>
      </c>
      <c r="J199" s="15"/>
      <c r="K199" s="15"/>
      <c r="L199" s="15">
        <f t="shared" si="60"/>
        <v>0</v>
      </c>
      <c r="M199" s="15">
        <f t="shared" si="42"/>
        <v>0</v>
      </c>
      <c r="N199" s="117"/>
      <c r="O199" s="22"/>
      <c r="P199" s="22"/>
      <c r="Q199" s="22"/>
      <c r="R199" s="22"/>
      <c r="S199" s="22"/>
      <c r="T199" s="22"/>
      <c r="U199" s="22"/>
      <c r="V199" s="22"/>
      <c r="W199" s="22"/>
      <c r="X199" s="22"/>
      <c r="Y199" s="22"/>
      <c r="Z199" s="22"/>
      <c r="AA199" s="22"/>
      <c r="AB199" s="22"/>
      <c r="AC199" s="22"/>
      <c r="AD199" s="22"/>
      <c r="AE199" s="22"/>
      <c r="AF199" s="22"/>
      <c r="AG199" s="22"/>
      <c r="AH199" s="22"/>
      <c r="AI199" s="22"/>
      <c r="AJ199" s="22"/>
      <c r="AK199" s="22"/>
      <c r="AL199" s="22"/>
      <c r="AM199" s="22"/>
      <c r="AN199" s="22"/>
      <c r="AO199" s="22"/>
      <c r="AP199" s="22"/>
      <c r="AQ199" s="22"/>
      <c r="AR199" s="22"/>
      <c r="AS199" s="22"/>
      <c r="AT199" s="22"/>
      <c r="AU199" s="22"/>
      <c r="AV199" s="22"/>
      <c r="AW199" s="22"/>
      <c r="AX199" s="22"/>
      <c r="AY199" s="22"/>
      <c r="AZ199" s="22"/>
      <c r="BA199" s="22"/>
      <c r="BB199" s="22"/>
      <c r="BC199" s="22"/>
      <c r="BD199" s="22"/>
      <c r="BE199" s="22"/>
      <c r="BF199" s="22"/>
      <c r="BG199" s="22"/>
      <c r="BH199" s="22"/>
      <c r="BI199" s="22"/>
      <c r="BJ199" s="22"/>
      <c r="BK199" s="22"/>
      <c r="BL199" s="22"/>
      <c r="BM199" s="22"/>
      <c r="BN199" s="22"/>
      <c r="BO199" s="22"/>
      <c r="BP199" s="22"/>
      <c r="BQ199" s="22"/>
      <c r="BR199" s="22"/>
      <c r="BS199" s="22"/>
      <c r="BT199" s="22"/>
      <c r="BU199" s="22"/>
      <c r="BV199" s="22"/>
      <c r="BW199" s="22"/>
      <c r="BX199" s="22"/>
      <c r="BY199" s="22"/>
      <c r="BZ199" s="22"/>
      <c r="CA199" s="22"/>
      <c r="CB199" s="22"/>
      <c r="CC199" s="22"/>
      <c r="CD199" s="22"/>
      <c r="CE199" s="22"/>
      <c r="CF199" s="22"/>
      <c r="CG199" s="22"/>
      <c r="CH199" s="22"/>
      <c r="CI199" s="22"/>
      <c r="CJ199" s="22"/>
      <c r="CK199" s="22"/>
      <c r="CL199" s="22"/>
      <c r="CM199" s="22"/>
      <c r="CN199" s="22"/>
      <c r="CO199" s="22"/>
      <c r="CP199" s="22"/>
      <c r="CQ199" s="22"/>
      <c r="CR199" s="22"/>
      <c r="CS199" s="22"/>
      <c r="CT199" s="22"/>
      <c r="CU199" s="22"/>
      <c r="CV199" s="22"/>
      <c r="CW199" s="22"/>
      <c r="CX199" s="22"/>
      <c r="CY199" s="22"/>
      <c r="CZ199" s="22"/>
      <c r="DA199" s="22"/>
      <c r="DB199" s="22"/>
      <c r="DC199" s="22"/>
      <c r="DD199" s="22"/>
      <c r="DE199" s="22"/>
      <c r="DF199" s="22"/>
      <c r="DG199" s="22"/>
      <c r="DH199" s="22"/>
      <c r="DI199" s="22"/>
      <c r="DJ199" s="22"/>
      <c r="DK199" s="22"/>
      <c r="DL199" s="22"/>
      <c r="DM199" s="22"/>
      <c r="DN199" s="22"/>
      <c r="DO199" s="22"/>
      <c r="DP199" s="22"/>
      <c r="DQ199" s="22"/>
      <c r="DR199" s="22"/>
      <c r="DS199" s="22"/>
      <c r="DT199" s="22"/>
      <c r="DU199" s="22"/>
      <c r="DV199" s="22"/>
      <c r="DW199" s="22"/>
      <c r="DX199" s="22"/>
      <c r="DY199" s="22"/>
      <c r="DZ199" s="22"/>
      <c r="EA199" s="22"/>
      <c r="EB199" s="22"/>
      <c r="EC199" s="22"/>
      <c r="ED199" s="22"/>
      <c r="EE199" s="22"/>
      <c r="EF199" s="22"/>
      <c r="EG199" s="22"/>
      <c r="EH199" s="22"/>
      <c r="EI199" s="22"/>
      <c r="EJ199" s="22"/>
      <c r="EK199" s="22"/>
      <c r="EL199" s="22"/>
      <c r="EM199" s="22"/>
      <c r="EN199" s="22"/>
      <c r="EO199" s="22"/>
      <c r="EP199" s="22"/>
      <c r="EQ199" s="22"/>
      <c r="ER199" s="22"/>
      <c r="ES199" s="22"/>
      <c r="ET199" s="22"/>
      <c r="EU199" s="22"/>
      <c r="EV199" s="22"/>
      <c r="EW199" s="22"/>
      <c r="EX199" s="22"/>
      <c r="EY199" s="22"/>
      <c r="EZ199" s="22"/>
      <c r="FA199" s="22"/>
      <c r="FB199" s="22"/>
      <c r="FC199" s="22"/>
      <c r="FD199" s="22"/>
      <c r="FE199" s="22"/>
      <c r="FF199" s="22"/>
      <c r="FG199" s="22"/>
      <c r="FH199" s="22"/>
      <c r="FI199" s="22"/>
      <c r="FJ199" s="22"/>
      <c r="FK199" s="22"/>
      <c r="FL199" s="22"/>
      <c r="FM199" s="22"/>
      <c r="FN199" s="22"/>
      <c r="FO199" s="22"/>
      <c r="FP199" s="22"/>
      <c r="FQ199" s="22"/>
      <c r="FR199" s="22"/>
      <c r="FS199" s="22"/>
      <c r="FT199" s="22"/>
      <c r="FU199" s="22"/>
      <c r="FV199" s="22"/>
      <c r="FW199" s="22"/>
      <c r="FX199" s="22"/>
      <c r="FY199" s="22"/>
      <c r="FZ199" s="22"/>
      <c r="GA199" s="22"/>
      <c r="GB199" s="22"/>
      <c r="GC199" s="22"/>
      <c r="GD199" s="22"/>
      <c r="GE199" s="22"/>
      <c r="GF199" s="22"/>
      <c r="GG199" s="22"/>
      <c r="GH199" s="22"/>
      <c r="GI199" s="22"/>
      <c r="GJ199" s="22"/>
      <c r="GK199" s="22"/>
      <c r="GL199" s="22"/>
      <c r="GM199" s="22"/>
      <c r="GN199" s="22"/>
      <c r="GO199" s="22"/>
      <c r="GP199" s="22"/>
      <c r="GQ199" s="22"/>
      <c r="GR199" s="22"/>
      <c r="GS199" s="22"/>
      <c r="GT199" s="22"/>
      <c r="GU199" s="22"/>
      <c r="GV199" s="22"/>
      <c r="GW199" s="22"/>
      <c r="GX199" s="22"/>
      <c r="GY199" s="22"/>
      <c r="GZ199" s="22"/>
      <c r="HA199" s="22"/>
      <c r="HB199" s="22"/>
      <c r="HC199" s="22"/>
      <c r="HD199" s="22"/>
      <c r="HE199" s="22"/>
      <c r="HF199" s="22"/>
      <c r="HG199" s="22"/>
      <c r="HH199" s="22"/>
      <c r="HI199" s="22"/>
      <c r="HJ199" s="22"/>
      <c r="HK199" s="22"/>
      <c r="HL199" s="22"/>
      <c r="HM199" s="22"/>
      <c r="HN199" s="22"/>
      <c r="HO199" s="22"/>
      <c r="HP199" s="22"/>
      <c r="HQ199" s="22"/>
      <c r="HR199" s="22"/>
      <c r="HS199" s="22"/>
      <c r="HT199" s="22"/>
      <c r="HU199" s="22"/>
      <c r="HV199" s="22"/>
      <c r="HW199" s="22"/>
      <c r="HX199" s="22"/>
      <c r="HY199" s="22"/>
      <c r="HZ199" s="22"/>
      <c r="IA199" s="22"/>
      <c r="IB199" s="22"/>
      <c r="IC199" s="22"/>
      <c r="ID199" s="22"/>
      <c r="IE199" s="22"/>
      <c r="IF199" s="22"/>
      <c r="IG199" s="22"/>
      <c r="IH199" s="22"/>
      <c r="II199" s="22"/>
      <c r="IJ199" s="22"/>
      <c r="IK199" s="22"/>
      <c r="IL199" s="22"/>
      <c r="IM199" s="22"/>
      <c r="IN199" s="22"/>
      <c r="IO199" s="22"/>
      <c r="IP199" s="22"/>
      <c r="IQ199" s="22"/>
      <c r="IR199" s="22"/>
      <c r="IS199" s="22"/>
      <c r="IT199" s="22"/>
      <c r="IU199" s="22"/>
      <c r="IV199" s="22"/>
      <c r="IW199" s="22"/>
      <c r="IX199" s="22"/>
      <c r="IY199" s="22"/>
      <c r="IZ199" s="22"/>
      <c r="JA199" s="22"/>
      <c r="JB199" s="22"/>
      <c r="JC199" s="22"/>
      <c r="JD199" s="22"/>
      <c r="JE199" s="22"/>
      <c r="JF199" s="22"/>
      <c r="JG199" s="22"/>
      <c r="JH199" s="22"/>
      <c r="JI199" s="22"/>
      <c r="JJ199" s="22"/>
      <c r="JK199" s="22"/>
      <c r="JL199" s="22"/>
      <c r="JM199" s="22"/>
      <c r="JN199" s="22"/>
      <c r="JO199" s="22"/>
      <c r="JP199" s="22"/>
      <c r="JQ199" s="22"/>
      <c r="JR199" s="22"/>
      <c r="JS199" s="22"/>
      <c r="JT199" s="22"/>
      <c r="JU199" s="22"/>
      <c r="JV199" s="22"/>
      <c r="JW199" s="22"/>
      <c r="JX199" s="22"/>
      <c r="JY199" s="22"/>
      <c r="JZ199" s="22"/>
      <c r="KA199" s="22"/>
      <c r="KB199" s="22"/>
      <c r="KC199" s="22"/>
      <c r="KD199" s="22"/>
      <c r="KE199" s="22"/>
      <c r="KF199" s="22"/>
      <c r="KG199" s="22"/>
      <c r="KH199" s="22"/>
      <c r="KI199" s="22"/>
      <c r="KJ199" s="22"/>
      <c r="KK199" s="22"/>
      <c r="KL199" s="22"/>
      <c r="KM199" s="22"/>
      <c r="KN199" s="22"/>
      <c r="KO199" s="22"/>
      <c r="KP199" s="22"/>
      <c r="KQ199" s="22"/>
      <c r="KR199" s="22"/>
      <c r="KS199" s="22"/>
      <c r="KT199" s="22"/>
      <c r="KU199" s="22"/>
      <c r="KV199" s="22"/>
      <c r="KW199" s="22"/>
      <c r="KX199" s="22"/>
      <c r="KY199" s="22"/>
      <c r="KZ199" s="22"/>
      <c r="LA199" s="22"/>
      <c r="LB199" s="22"/>
      <c r="LC199" s="22"/>
      <c r="LD199" s="22"/>
      <c r="LE199" s="22"/>
      <c r="LF199" s="22"/>
      <c r="LG199" s="22"/>
      <c r="LH199" s="22"/>
      <c r="LI199" s="22"/>
      <c r="LJ199" s="22"/>
      <c r="LK199" s="22"/>
      <c r="LL199" s="22"/>
      <c r="LM199" s="22"/>
      <c r="LN199" s="22"/>
      <c r="LO199" s="22"/>
      <c r="LP199" s="22"/>
      <c r="LQ199" s="22"/>
      <c r="LR199" s="22"/>
      <c r="LS199" s="22"/>
      <c r="LT199" s="22"/>
      <c r="LU199" s="22"/>
      <c r="LV199" s="22"/>
      <c r="LW199" s="22"/>
      <c r="LX199" s="22"/>
      <c r="LY199" s="22"/>
      <c r="LZ199" s="22"/>
      <c r="MA199" s="22"/>
      <c r="MB199" s="22"/>
      <c r="MC199" s="22"/>
      <c r="MD199" s="22"/>
      <c r="ME199" s="22"/>
      <c r="MF199" s="22"/>
      <c r="MG199" s="22"/>
      <c r="MH199" s="22"/>
      <c r="MI199" s="22"/>
      <c r="MJ199" s="22"/>
      <c r="MK199" s="22"/>
      <c r="ML199" s="22"/>
      <c r="MM199" s="22"/>
      <c r="MN199" s="22"/>
      <c r="MO199" s="22"/>
      <c r="MP199" s="22"/>
      <c r="MQ199" s="22"/>
      <c r="MR199" s="22"/>
      <c r="MS199" s="22"/>
      <c r="MT199" s="22"/>
      <c r="MU199" s="22"/>
      <c r="MV199" s="22"/>
      <c r="MW199" s="22"/>
      <c r="MX199" s="22"/>
      <c r="MY199" s="22"/>
      <c r="MZ199" s="22"/>
      <c r="NA199" s="22"/>
      <c r="NB199" s="22"/>
      <c r="NC199" s="22"/>
      <c r="ND199" s="22"/>
      <c r="NE199" s="22"/>
      <c r="NF199" s="22"/>
      <c r="NG199" s="22"/>
      <c r="NH199" s="22"/>
      <c r="NI199" s="22"/>
      <c r="NJ199" s="22"/>
      <c r="NK199" s="22"/>
      <c r="NL199" s="22"/>
      <c r="NM199" s="22"/>
      <c r="NN199" s="22"/>
      <c r="NO199" s="22"/>
      <c r="NP199" s="22"/>
      <c r="NQ199" s="22"/>
      <c r="NR199" s="22"/>
      <c r="NS199" s="22"/>
      <c r="NT199" s="22"/>
      <c r="NU199" s="22"/>
      <c r="NV199" s="22"/>
      <c r="NW199" s="22"/>
      <c r="NX199" s="22"/>
      <c r="NY199" s="22"/>
      <c r="NZ199" s="22"/>
      <c r="OA199" s="22"/>
      <c r="OB199" s="22"/>
      <c r="OC199" s="22"/>
      <c r="OD199" s="22"/>
      <c r="OE199" s="22"/>
      <c r="OF199" s="22"/>
      <c r="OG199" s="22"/>
      <c r="OH199" s="22"/>
      <c r="OI199" s="22"/>
      <c r="OJ199" s="22"/>
      <c r="OK199" s="22"/>
      <c r="OL199" s="22"/>
      <c r="OM199" s="22"/>
      <c r="ON199" s="22"/>
      <c r="OO199" s="22"/>
      <c r="OP199" s="22"/>
      <c r="OQ199" s="22"/>
      <c r="OR199" s="22"/>
      <c r="OS199" s="22"/>
      <c r="OT199" s="22"/>
      <c r="OU199" s="22"/>
      <c r="OV199" s="22"/>
      <c r="OW199" s="22"/>
      <c r="OX199" s="22"/>
      <c r="OY199" s="22"/>
      <c r="OZ199" s="22"/>
      <c r="PA199" s="22"/>
      <c r="PB199" s="22"/>
      <c r="PC199" s="22"/>
      <c r="PD199" s="22"/>
      <c r="PE199" s="22"/>
      <c r="PF199" s="22"/>
      <c r="PG199" s="22"/>
      <c r="PH199" s="22"/>
      <c r="PI199" s="22"/>
      <c r="PJ199" s="22"/>
      <c r="PK199" s="22"/>
      <c r="PL199" s="22"/>
      <c r="PM199" s="22"/>
      <c r="PN199" s="22"/>
      <c r="PO199" s="22"/>
      <c r="PP199" s="22"/>
      <c r="PQ199" s="22"/>
      <c r="PR199" s="22"/>
      <c r="PS199" s="22"/>
      <c r="PT199" s="22"/>
      <c r="PU199" s="22"/>
      <c r="PV199" s="22"/>
      <c r="PW199" s="22"/>
      <c r="PX199" s="22"/>
      <c r="PY199" s="22"/>
      <c r="PZ199" s="22"/>
      <c r="QA199" s="22"/>
      <c r="QB199" s="22"/>
      <c r="QC199" s="22"/>
      <c r="QD199" s="22"/>
      <c r="QE199" s="22"/>
      <c r="QF199" s="22"/>
      <c r="QG199" s="22"/>
      <c r="QH199" s="22"/>
      <c r="QI199" s="22"/>
      <c r="QJ199" s="22"/>
      <c r="QK199" s="22"/>
      <c r="QL199" s="22"/>
      <c r="QM199" s="22"/>
      <c r="QN199" s="22"/>
      <c r="QO199" s="22"/>
      <c r="QP199" s="22"/>
      <c r="QQ199" s="22"/>
      <c r="QR199" s="22"/>
      <c r="QS199" s="22"/>
      <c r="QT199" s="22"/>
      <c r="QU199" s="22"/>
      <c r="QV199" s="22"/>
      <c r="QW199" s="22"/>
      <c r="QX199" s="22"/>
      <c r="QY199" s="22"/>
      <c r="QZ199" s="22"/>
      <c r="RA199" s="22"/>
      <c r="RB199" s="22"/>
      <c r="RC199" s="22"/>
      <c r="RD199" s="22"/>
      <c r="RE199" s="22"/>
      <c r="RF199" s="22"/>
      <c r="RG199" s="22"/>
      <c r="RH199" s="22"/>
      <c r="RI199" s="22"/>
      <c r="RJ199" s="22"/>
      <c r="RK199" s="22"/>
      <c r="RL199" s="22"/>
      <c r="RM199" s="22"/>
      <c r="RN199" s="22"/>
      <c r="RO199" s="22"/>
      <c r="RP199" s="22"/>
      <c r="RQ199" s="22"/>
      <c r="RR199" s="22"/>
      <c r="RS199" s="22"/>
      <c r="RT199" s="22"/>
      <c r="RU199" s="22"/>
      <c r="RV199" s="22"/>
      <c r="RW199" s="22"/>
      <c r="RX199" s="22"/>
      <c r="RY199" s="22"/>
      <c r="RZ199" s="22"/>
      <c r="SA199" s="22"/>
      <c r="SB199" s="22"/>
      <c r="SC199" s="22"/>
      <c r="SD199" s="22"/>
      <c r="SE199" s="22"/>
      <c r="SF199" s="22"/>
      <c r="SG199" s="22"/>
    </row>
    <row r="200" spans="1:501" ht="51" customHeight="1" x14ac:dyDescent="0.25">
      <c r="A200" s="29" t="s">
        <v>102</v>
      </c>
      <c r="B200" s="15">
        <f>B201</f>
        <v>2720049.11</v>
      </c>
      <c r="C200" s="15">
        <f>C201</f>
        <v>4826426</v>
      </c>
      <c r="D200" s="15">
        <f>D201</f>
        <v>4389801</v>
      </c>
      <c r="E200" s="15">
        <f t="shared" ref="E200:K200" si="66">E201</f>
        <v>1965131.28</v>
      </c>
      <c r="F200" s="15">
        <f t="shared" si="41"/>
        <v>0</v>
      </c>
      <c r="G200" s="15">
        <f t="shared" si="66"/>
        <v>0</v>
      </c>
      <c r="H200" s="15">
        <f t="shared" si="66"/>
        <v>0</v>
      </c>
      <c r="I200" s="15">
        <f t="shared" si="59"/>
        <v>-2000000</v>
      </c>
      <c r="J200" s="15">
        <f t="shared" si="66"/>
        <v>-2000000</v>
      </c>
      <c r="K200" s="15">
        <f t="shared" si="66"/>
        <v>0</v>
      </c>
      <c r="L200" s="15">
        <f t="shared" si="60"/>
        <v>-2000000</v>
      </c>
      <c r="M200" s="15">
        <f t="shared" si="42"/>
        <v>2389801</v>
      </c>
      <c r="N200" s="195" t="s">
        <v>274</v>
      </c>
    </row>
    <row r="201" spans="1:501" ht="56.25" customHeight="1" x14ac:dyDescent="0.25">
      <c r="A201" s="32" t="s">
        <v>48</v>
      </c>
      <c r="B201" s="15">
        <v>2720049.11</v>
      </c>
      <c r="C201" s="15">
        <f>4389801+436625</f>
        <v>4826426</v>
      </c>
      <c r="D201" s="15">
        <v>4389801</v>
      </c>
      <c r="E201" s="15">
        <v>1965131.28</v>
      </c>
      <c r="F201" s="15">
        <f t="shared" si="41"/>
        <v>0</v>
      </c>
      <c r="G201" s="15"/>
      <c r="H201" s="16"/>
      <c r="I201" s="16">
        <f t="shared" si="59"/>
        <v>-2000000</v>
      </c>
      <c r="J201" s="15">
        <v>-2000000</v>
      </c>
      <c r="K201" s="15"/>
      <c r="L201" s="15">
        <f t="shared" si="60"/>
        <v>-2000000</v>
      </c>
      <c r="M201" s="15">
        <f t="shared" si="42"/>
        <v>2389801</v>
      </c>
      <c r="N201" s="195" t="s">
        <v>274</v>
      </c>
    </row>
    <row r="202" spans="1:501" ht="15" x14ac:dyDescent="0.25">
      <c r="A202" s="29" t="s">
        <v>103</v>
      </c>
      <c r="B202" s="15"/>
      <c r="C202" s="15"/>
      <c r="D202" s="15"/>
      <c r="E202" s="15"/>
      <c r="F202" s="15">
        <f t="shared" ref="F202:F265" si="67">G202+H202</f>
        <v>0</v>
      </c>
      <c r="G202" s="15"/>
      <c r="H202" s="16"/>
      <c r="I202" s="16">
        <f t="shared" si="59"/>
        <v>0</v>
      </c>
      <c r="J202" s="15"/>
      <c r="K202" s="15"/>
      <c r="L202" s="15">
        <f t="shared" si="60"/>
        <v>0</v>
      </c>
      <c r="M202" s="15">
        <f t="shared" ref="M202:M265" si="68">D202+L202</f>
        <v>0</v>
      </c>
      <c r="N202" s="117"/>
    </row>
    <row r="203" spans="1:501" ht="15" x14ac:dyDescent="0.25">
      <c r="A203" s="29" t="s">
        <v>104</v>
      </c>
      <c r="B203" s="15"/>
      <c r="C203" s="15"/>
      <c r="D203" s="15"/>
      <c r="E203" s="15"/>
      <c r="F203" s="15">
        <f t="shared" si="67"/>
        <v>0</v>
      </c>
      <c r="G203" s="15"/>
      <c r="H203" s="16"/>
      <c r="I203" s="16">
        <f t="shared" si="59"/>
        <v>0</v>
      </c>
      <c r="J203" s="15"/>
      <c r="K203" s="15"/>
      <c r="L203" s="15">
        <f t="shared" si="60"/>
        <v>0</v>
      </c>
      <c r="M203" s="15">
        <f t="shared" si="68"/>
        <v>0</v>
      </c>
      <c r="N203" s="117"/>
    </row>
    <row r="204" spans="1:501" ht="15" x14ac:dyDescent="0.25">
      <c r="A204" s="29" t="s">
        <v>105</v>
      </c>
      <c r="B204" s="15"/>
      <c r="C204" s="15"/>
      <c r="D204" s="15"/>
      <c r="E204" s="15"/>
      <c r="F204" s="15">
        <f t="shared" si="67"/>
        <v>0</v>
      </c>
      <c r="G204" s="15"/>
      <c r="H204" s="16"/>
      <c r="I204" s="16">
        <f t="shared" si="59"/>
        <v>0</v>
      </c>
      <c r="J204" s="15"/>
      <c r="K204" s="15"/>
      <c r="L204" s="15">
        <f t="shared" si="60"/>
        <v>0</v>
      </c>
      <c r="M204" s="15">
        <f t="shared" si="68"/>
        <v>0</v>
      </c>
      <c r="N204" s="117"/>
    </row>
    <row r="205" spans="1:501" ht="51" x14ac:dyDescent="0.25">
      <c r="A205" s="37" t="s">
        <v>106</v>
      </c>
      <c r="B205" s="44">
        <f>SUM(B206:B218)</f>
        <v>17920000</v>
      </c>
      <c r="C205" s="44">
        <f t="shared" ref="C205:K205" si="69">SUM(C206:C218)</f>
        <v>12919500</v>
      </c>
      <c r="D205" s="44">
        <f t="shared" ref="D205" si="70">SUM(D206:D218)</f>
        <v>12919500</v>
      </c>
      <c r="E205" s="44">
        <f t="shared" si="69"/>
        <v>0</v>
      </c>
      <c r="F205" s="44">
        <f t="shared" si="67"/>
        <v>0</v>
      </c>
      <c r="G205" s="44">
        <f t="shared" si="69"/>
        <v>0</v>
      </c>
      <c r="H205" s="44">
        <f t="shared" si="69"/>
        <v>0</v>
      </c>
      <c r="I205" s="44">
        <f t="shared" si="59"/>
        <v>-7751700</v>
      </c>
      <c r="J205" s="44">
        <f t="shared" si="69"/>
        <v>-7751700</v>
      </c>
      <c r="K205" s="44">
        <f t="shared" si="69"/>
        <v>0</v>
      </c>
      <c r="L205" s="44">
        <f t="shared" si="60"/>
        <v>-7751700</v>
      </c>
      <c r="M205" s="44">
        <f t="shared" si="68"/>
        <v>5167800</v>
      </c>
      <c r="N205" s="172" t="s">
        <v>285</v>
      </c>
    </row>
    <row r="206" spans="1:501" ht="15" x14ac:dyDescent="0.25">
      <c r="A206" s="32" t="s">
        <v>107</v>
      </c>
      <c r="B206" s="34"/>
      <c r="C206" s="34"/>
      <c r="D206" s="34"/>
      <c r="E206" s="34"/>
      <c r="F206" s="34">
        <f t="shared" si="67"/>
        <v>0</v>
      </c>
      <c r="G206" s="34"/>
      <c r="H206" s="144"/>
      <c r="I206" s="16">
        <f t="shared" si="59"/>
        <v>0</v>
      </c>
      <c r="J206" s="15"/>
      <c r="K206" s="15"/>
      <c r="L206" s="34">
        <f t="shared" si="60"/>
        <v>0</v>
      </c>
      <c r="M206" s="34">
        <f t="shared" si="68"/>
        <v>0</v>
      </c>
      <c r="N206" s="177"/>
    </row>
    <row r="207" spans="1:501" ht="98.25" customHeight="1" x14ac:dyDescent="0.25">
      <c r="A207" s="29" t="s">
        <v>108</v>
      </c>
      <c r="B207" s="15">
        <v>17920000</v>
      </c>
      <c r="C207" s="15">
        <v>12919500</v>
      </c>
      <c r="D207" s="15">
        <v>12919500</v>
      </c>
      <c r="E207" s="15">
        <v>0</v>
      </c>
      <c r="F207" s="15">
        <f t="shared" si="67"/>
        <v>0</v>
      </c>
      <c r="G207" s="15"/>
      <c r="H207" s="16"/>
      <c r="I207" s="16">
        <f t="shared" si="59"/>
        <v>-7751700</v>
      </c>
      <c r="J207" s="15">
        <v>-7751700</v>
      </c>
      <c r="K207" s="15"/>
      <c r="L207" s="15">
        <f t="shared" si="60"/>
        <v>-7751700</v>
      </c>
      <c r="M207" s="15">
        <f t="shared" si="68"/>
        <v>5167800</v>
      </c>
      <c r="N207" s="172" t="s">
        <v>286</v>
      </c>
    </row>
    <row r="208" spans="1:501" ht="63.75" x14ac:dyDescent="0.25">
      <c r="A208" s="29" t="s">
        <v>109</v>
      </c>
      <c r="B208" s="15"/>
      <c r="C208" s="15"/>
      <c r="D208" s="15"/>
      <c r="E208" s="15"/>
      <c r="F208" s="15">
        <f t="shared" si="67"/>
        <v>0</v>
      </c>
      <c r="G208" s="15"/>
      <c r="H208" s="16"/>
      <c r="I208" s="16">
        <f t="shared" si="59"/>
        <v>0</v>
      </c>
      <c r="J208" s="15"/>
      <c r="K208" s="15"/>
      <c r="L208" s="34">
        <f t="shared" si="60"/>
        <v>0</v>
      </c>
      <c r="M208" s="34">
        <f t="shared" si="68"/>
        <v>0</v>
      </c>
      <c r="N208" s="184"/>
    </row>
    <row r="209" spans="1:14" ht="15" x14ac:dyDescent="0.25">
      <c r="A209" s="32"/>
      <c r="B209" s="15"/>
      <c r="C209" s="15"/>
      <c r="D209" s="15"/>
      <c r="E209" s="15"/>
      <c r="F209" s="15">
        <f t="shared" si="67"/>
        <v>0</v>
      </c>
      <c r="G209" s="15"/>
      <c r="H209" s="16"/>
      <c r="I209" s="16">
        <f t="shared" si="59"/>
        <v>0</v>
      </c>
      <c r="J209" s="15"/>
      <c r="K209" s="15"/>
      <c r="L209" s="34">
        <f t="shared" si="60"/>
        <v>0</v>
      </c>
      <c r="M209" s="34">
        <f t="shared" si="68"/>
        <v>0</v>
      </c>
      <c r="N209" s="184"/>
    </row>
    <row r="210" spans="1:14" ht="15" x14ac:dyDescent="0.25">
      <c r="A210" s="32"/>
      <c r="B210" s="15"/>
      <c r="C210" s="15"/>
      <c r="D210" s="15"/>
      <c r="E210" s="15"/>
      <c r="F210" s="15">
        <f t="shared" si="67"/>
        <v>0</v>
      </c>
      <c r="G210" s="15"/>
      <c r="H210" s="16"/>
      <c r="I210" s="16">
        <f t="shared" si="59"/>
        <v>0</v>
      </c>
      <c r="J210" s="15"/>
      <c r="K210" s="15"/>
      <c r="L210" s="34">
        <f t="shared" si="60"/>
        <v>0</v>
      </c>
      <c r="M210" s="34">
        <f t="shared" si="68"/>
        <v>0</v>
      </c>
      <c r="N210" s="184"/>
    </row>
    <row r="211" spans="1:14" ht="0.75" customHeight="1" x14ac:dyDescent="0.25">
      <c r="A211" s="32"/>
      <c r="B211" s="15"/>
      <c r="C211" s="15"/>
      <c r="D211" s="15"/>
      <c r="E211" s="15"/>
      <c r="F211" s="15">
        <f t="shared" si="67"/>
        <v>0</v>
      </c>
      <c r="G211" s="15"/>
      <c r="H211" s="16"/>
      <c r="I211" s="16">
        <f t="shared" si="59"/>
        <v>0</v>
      </c>
      <c r="J211" s="15"/>
      <c r="K211" s="15"/>
      <c r="L211" s="34">
        <f t="shared" si="60"/>
        <v>0</v>
      </c>
      <c r="M211" s="34">
        <f t="shared" si="68"/>
        <v>0</v>
      </c>
      <c r="N211" s="184"/>
    </row>
    <row r="212" spans="1:14" ht="15" hidden="1" x14ac:dyDescent="0.25">
      <c r="A212" s="32"/>
      <c r="B212" s="15"/>
      <c r="C212" s="15"/>
      <c r="D212" s="15"/>
      <c r="E212" s="15"/>
      <c r="F212" s="15">
        <f t="shared" si="67"/>
        <v>0</v>
      </c>
      <c r="G212" s="15"/>
      <c r="H212" s="16"/>
      <c r="I212" s="16">
        <f t="shared" si="59"/>
        <v>0</v>
      </c>
      <c r="J212" s="15"/>
      <c r="K212" s="15"/>
      <c r="L212" s="34">
        <f t="shared" si="60"/>
        <v>0</v>
      </c>
      <c r="M212" s="34">
        <f t="shared" si="68"/>
        <v>0</v>
      </c>
      <c r="N212" s="184"/>
    </row>
    <row r="213" spans="1:14" ht="15" hidden="1" x14ac:dyDescent="0.25">
      <c r="A213" s="32"/>
      <c r="B213" s="15"/>
      <c r="C213" s="15"/>
      <c r="D213" s="15"/>
      <c r="E213" s="15"/>
      <c r="F213" s="15">
        <f t="shared" si="67"/>
        <v>0</v>
      </c>
      <c r="G213" s="15"/>
      <c r="H213" s="16"/>
      <c r="I213" s="16">
        <f t="shared" si="59"/>
        <v>0</v>
      </c>
      <c r="J213" s="15"/>
      <c r="K213" s="15"/>
      <c r="L213" s="34">
        <f t="shared" si="60"/>
        <v>0</v>
      </c>
      <c r="M213" s="34">
        <f t="shared" si="68"/>
        <v>0</v>
      </c>
      <c r="N213" s="184"/>
    </row>
    <row r="214" spans="1:14" ht="15" hidden="1" x14ac:dyDescent="0.25">
      <c r="A214" s="32"/>
      <c r="B214" s="15"/>
      <c r="C214" s="15"/>
      <c r="D214" s="15"/>
      <c r="E214" s="15"/>
      <c r="F214" s="15">
        <f t="shared" si="67"/>
        <v>0</v>
      </c>
      <c r="G214" s="15"/>
      <c r="H214" s="16"/>
      <c r="I214" s="16">
        <f t="shared" si="59"/>
        <v>0</v>
      </c>
      <c r="J214" s="15"/>
      <c r="K214" s="15"/>
      <c r="L214" s="34">
        <f t="shared" si="60"/>
        <v>0</v>
      </c>
      <c r="M214" s="34">
        <f t="shared" si="68"/>
        <v>0</v>
      </c>
      <c r="N214" s="184"/>
    </row>
    <row r="215" spans="1:14" ht="15" hidden="1" x14ac:dyDescent="0.25">
      <c r="A215" s="32"/>
      <c r="B215" s="15"/>
      <c r="C215" s="15"/>
      <c r="D215" s="15"/>
      <c r="E215" s="15"/>
      <c r="F215" s="15">
        <f t="shared" si="67"/>
        <v>0</v>
      </c>
      <c r="G215" s="15"/>
      <c r="H215" s="16"/>
      <c r="I215" s="16">
        <f t="shared" si="59"/>
        <v>0</v>
      </c>
      <c r="J215" s="15"/>
      <c r="K215" s="15"/>
      <c r="L215" s="34">
        <f t="shared" si="60"/>
        <v>0</v>
      </c>
      <c r="M215" s="34">
        <f t="shared" si="68"/>
        <v>0</v>
      </c>
      <c r="N215" s="184"/>
    </row>
    <row r="216" spans="1:14" ht="15" hidden="1" x14ac:dyDescent="0.25">
      <c r="A216" s="50"/>
      <c r="B216" s="15"/>
      <c r="C216" s="15"/>
      <c r="D216" s="15"/>
      <c r="E216" s="15"/>
      <c r="F216" s="15">
        <f t="shared" si="67"/>
        <v>0</v>
      </c>
      <c r="G216" s="15"/>
      <c r="H216" s="16"/>
      <c r="I216" s="16">
        <f t="shared" si="59"/>
        <v>0</v>
      </c>
      <c r="J216" s="15"/>
      <c r="K216" s="15"/>
      <c r="L216" s="34">
        <f t="shared" si="60"/>
        <v>0</v>
      </c>
      <c r="M216" s="34">
        <f t="shared" si="68"/>
        <v>0</v>
      </c>
      <c r="N216" s="184"/>
    </row>
    <row r="217" spans="1:14" ht="15" hidden="1" x14ac:dyDescent="0.25">
      <c r="A217" s="51"/>
      <c r="B217" s="15"/>
      <c r="C217" s="15"/>
      <c r="D217" s="15"/>
      <c r="E217" s="15"/>
      <c r="F217" s="15">
        <f t="shared" si="67"/>
        <v>0</v>
      </c>
      <c r="G217" s="15"/>
      <c r="H217" s="16"/>
      <c r="I217" s="16">
        <f t="shared" si="59"/>
        <v>0</v>
      </c>
      <c r="J217" s="15"/>
      <c r="K217" s="15"/>
      <c r="L217" s="38">
        <f t="shared" si="60"/>
        <v>0</v>
      </c>
      <c r="M217" s="38">
        <f t="shared" si="68"/>
        <v>0</v>
      </c>
      <c r="N217" s="184"/>
    </row>
    <row r="218" spans="1:14" ht="15" hidden="1" x14ac:dyDescent="0.25">
      <c r="A218" s="51"/>
      <c r="B218" s="15"/>
      <c r="C218" s="15"/>
      <c r="D218" s="15"/>
      <c r="E218" s="15"/>
      <c r="F218" s="15">
        <f t="shared" si="67"/>
        <v>0</v>
      </c>
      <c r="G218" s="15"/>
      <c r="H218" s="16"/>
      <c r="I218" s="16">
        <f t="shared" si="59"/>
        <v>0</v>
      </c>
      <c r="J218" s="15"/>
      <c r="K218" s="15"/>
      <c r="L218" s="38">
        <f t="shared" si="60"/>
        <v>0</v>
      </c>
      <c r="M218" s="38">
        <f t="shared" si="68"/>
        <v>0</v>
      </c>
      <c r="N218" s="184"/>
    </row>
    <row r="219" spans="1:14" ht="51" x14ac:dyDescent="0.25">
      <c r="A219" s="32" t="s">
        <v>48</v>
      </c>
      <c r="B219" s="38">
        <v>17920000</v>
      </c>
      <c r="C219" s="52">
        <v>12919500</v>
      </c>
      <c r="D219" s="52">
        <v>12919500</v>
      </c>
      <c r="E219" s="38">
        <v>0</v>
      </c>
      <c r="F219" s="38">
        <f t="shared" si="67"/>
        <v>0</v>
      </c>
      <c r="G219" s="38"/>
      <c r="H219" s="16"/>
      <c r="I219" s="16">
        <f t="shared" si="59"/>
        <v>-7751700</v>
      </c>
      <c r="J219" s="38">
        <v>-7751700</v>
      </c>
      <c r="K219" s="38"/>
      <c r="L219" s="38">
        <f t="shared" si="60"/>
        <v>-7751700</v>
      </c>
      <c r="M219" s="38">
        <f t="shared" si="68"/>
        <v>5167800</v>
      </c>
      <c r="N219" s="172" t="s">
        <v>284</v>
      </c>
    </row>
    <row r="220" spans="1:14" ht="63.75" x14ac:dyDescent="0.25">
      <c r="A220" s="29" t="s">
        <v>108</v>
      </c>
      <c r="B220" s="15">
        <v>17920000</v>
      </c>
      <c r="C220" s="15">
        <v>12919500</v>
      </c>
      <c r="D220" s="15">
        <v>12919500</v>
      </c>
      <c r="E220" s="15">
        <v>0</v>
      </c>
      <c r="F220" s="15">
        <f t="shared" si="67"/>
        <v>0</v>
      </c>
      <c r="G220" s="15"/>
      <c r="H220" s="16"/>
      <c r="I220" s="16">
        <f t="shared" si="59"/>
        <v>-7751700</v>
      </c>
      <c r="J220" s="15">
        <v>-7751700</v>
      </c>
      <c r="K220" s="15"/>
      <c r="L220" s="38">
        <f t="shared" si="60"/>
        <v>-7751700</v>
      </c>
      <c r="M220" s="38">
        <f t="shared" si="68"/>
        <v>5167800</v>
      </c>
      <c r="N220" s="172" t="s">
        <v>284</v>
      </c>
    </row>
    <row r="221" spans="1:14" ht="15" hidden="1" x14ac:dyDescent="0.25">
      <c r="A221" s="32"/>
      <c r="B221" s="15"/>
      <c r="C221" s="15"/>
      <c r="D221" s="15"/>
      <c r="E221" s="15"/>
      <c r="F221" s="15" t="e">
        <f t="shared" si="67"/>
        <v>#DIV/0!</v>
      </c>
      <c r="G221" s="15"/>
      <c r="H221" s="16" t="e">
        <f t="shared" ref="H221:H232" si="71">E221/D221</f>
        <v>#DIV/0!</v>
      </c>
      <c r="I221" s="16">
        <f t="shared" si="59"/>
        <v>0</v>
      </c>
      <c r="J221" s="15"/>
      <c r="K221" s="15"/>
      <c r="L221" s="38" t="e">
        <f t="shared" si="60"/>
        <v>#DIV/0!</v>
      </c>
      <c r="M221" s="38" t="e">
        <f t="shared" si="68"/>
        <v>#DIV/0!</v>
      </c>
      <c r="N221" s="117"/>
    </row>
    <row r="222" spans="1:14" ht="15" hidden="1" x14ac:dyDescent="0.25">
      <c r="A222" s="32"/>
      <c r="B222" s="15"/>
      <c r="C222" s="15"/>
      <c r="D222" s="15"/>
      <c r="E222" s="15"/>
      <c r="F222" s="15" t="e">
        <f t="shared" si="67"/>
        <v>#DIV/0!</v>
      </c>
      <c r="G222" s="15"/>
      <c r="H222" s="16" t="e">
        <f t="shared" si="71"/>
        <v>#DIV/0!</v>
      </c>
      <c r="I222" s="16">
        <f t="shared" si="59"/>
        <v>0</v>
      </c>
      <c r="J222" s="15"/>
      <c r="K222" s="15"/>
      <c r="L222" s="38" t="e">
        <f t="shared" si="60"/>
        <v>#DIV/0!</v>
      </c>
      <c r="M222" s="38" t="e">
        <f t="shared" si="68"/>
        <v>#DIV/0!</v>
      </c>
      <c r="N222" s="117"/>
    </row>
    <row r="223" spans="1:14" ht="15" hidden="1" x14ac:dyDescent="0.25">
      <c r="A223" s="32"/>
      <c r="B223" s="15"/>
      <c r="C223" s="15"/>
      <c r="D223" s="15"/>
      <c r="E223" s="15"/>
      <c r="F223" s="15" t="e">
        <f t="shared" si="67"/>
        <v>#DIV/0!</v>
      </c>
      <c r="G223" s="15"/>
      <c r="H223" s="16" t="e">
        <f t="shared" si="71"/>
        <v>#DIV/0!</v>
      </c>
      <c r="I223" s="16">
        <f t="shared" si="59"/>
        <v>0</v>
      </c>
      <c r="J223" s="15"/>
      <c r="K223" s="15"/>
      <c r="L223" s="38" t="e">
        <f t="shared" si="60"/>
        <v>#DIV/0!</v>
      </c>
      <c r="M223" s="38" t="e">
        <f t="shared" si="68"/>
        <v>#DIV/0!</v>
      </c>
      <c r="N223" s="117"/>
    </row>
    <row r="224" spans="1:14" ht="15" hidden="1" x14ac:dyDescent="0.25">
      <c r="A224" s="32"/>
      <c r="B224" s="15"/>
      <c r="C224" s="15"/>
      <c r="D224" s="15"/>
      <c r="E224" s="15"/>
      <c r="F224" s="15" t="e">
        <f t="shared" si="67"/>
        <v>#DIV/0!</v>
      </c>
      <c r="G224" s="15"/>
      <c r="H224" s="16" t="e">
        <f t="shared" si="71"/>
        <v>#DIV/0!</v>
      </c>
      <c r="I224" s="16">
        <f t="shared" si="59"/>
        <v>0</v>
      </c>
      <c r="J224" s="15"/>
      <c r="K224" s="15"/>
      <c r="L224" s="38" t="e">
        <f t="shared" si="60"/>
        <v>#DIV/0!</v>
      </c>
      <c r="M224" s="38" t="e">
        <f t="shared" si="68"/>
        <v>#DIV/0!</v>
      </c>
      <c r="N224" s="117"/>
    </row>
    <row r="225" spans="1:14" ht="15" hidden="1" x14ac:dyDescent="0.25">
      <c r="A225" s="32"/>
      <c r="B225" s="15"/>
      <c r="C225" s="15"/>
      <c r="D225" s="15"/>
      <c r="E225" s="15"/>
      <c r="F225" s="15" t="e">
        <f t="shared" si="67"/>
        <v>#DIV/0!</v>
      </c>
      <c r="G225" s="15"/>
      <c r="H225" s="16" t="e">
        <f t="shared" si="71"/>
        <v>#DIV/0!</v>
      </c>
      <c r="I225" s="16">
        <f t="shared" si="59"/>
        <v>0</v>
      </c>
      <c r="J225" s="15"/>
      <c r="K225" s="15"/>
      <c r="L225" s="38" t="e">
        <f t="shared" si="60"/>
        <v>#DIV/0!</v>
      </c>
      <c r="M225" s="38" t="e">
        <f t="shared" si="68"/>
        <v>#DIV/0!</v>
      </c>
      <c r="N225" s="117"/>
    </row>
    <row r="226" spans="1:14" ht="15" hidden="1" x14ac:dyDescent="0.25">
      <c r="A226" s="32"/>
      <c r="B226" s="15"/>
      <c r="C226" s="15"/>
      <c r="D226" s="15"/>
      <c r="E226" s="15"/>
      <c r="F226" s="15" t="e">
        <f t="shared" si="67"/>
        <v>#DIV/0!</v>
      </c>
      <c r="G226" s="15"/>
      <c r="H226" s="16" t="e">
        <f t="shared" si="71"/>
        <v>#DIV/0!</v>
      </c>
      <c r="I226" s="16">
        <f t="shared" si="59"/>
        <v>0</v>
      </c>
      <c r="J226" s="15"/>
      <c r="K226" s="15"/>
      <c r="L226" s="38" t="e">
        <f t="shared" si="60"/>
        <v>#DIV/0!</v>
      </c>
      <c r="M226" s="38" t="e">
        <f t="shared" si="68"/>
        <v>#DIV/0!</v>
      </c>
      <c r="N226" s="117"/>
    </row>
    <row r="227" spans="1:14" ht="15" hidden="1" x14ac:dyDescent="0.25">
      <c r="A227" s="32"/>
      <c r="B227" s="15"/>
      <c r="C227" s="15"/>
      <c r="D227" s="15"/>
      <c r="E227" s="15"/>
      <c r="F227" s="15" t="e">
        <f t="shared" si="67"/>
        <v>#DIV/0!</v>
      </c>
      <c r="G227" s="15"/>
      <c r="H227" s="16" t="e">
        <f t="shared" si="71"/>
        <v>#DIV/0!</v>
      </c>
      <c r="I227" s="16">
        <f t="shared" si="59"/>
        <v>0</v>
      </c>
      <c r="J227" s="15"/>
      <c r="K227" s="15"/>
      <c r="L227" s="38" t="e">
        <f t="shared" si="60"/>
        <v>#DIV/0!</v>
      </c>
      <c r="M227" s="38" t="e">
        <f t="shared" si="68"/>
        <v>#DIV/0!</v>
      </c>
      <c r="N227" s="117"/>
    </row>
    <row r="228" spans="1:14" ht="15" hidden="1" x14ac:dyDescent="0.25">
      <c r="A228" s="32"/>
      <c r="B228" s="15"/>
      <c r="C228" s="15"/>
      <c r="D228" s="15"/>
      <c r="E228" s="15"/>
      <c r="F228" s="15" t="e">
        <f t="shared" si="67"/>
        <v>#DIV/0!</v>
      </c>
      <c r="G228" s="15"/>
      <c r="H228" s="16" t="e">
        <f t="shared" si="71"/>
        <v>#DIV/0!</v>
      </c>
      <c r="I228" s="16">
        <f t="shared" ref="I228:I291" si="72">J228+K228</f>
        <v>0</v>
      </c>
      <c r="J228" s="15"/>
      <c r="K228" s="15"/>
      <c r="L228" s="38" t="e">
        <f t="shared" ref="L228:L291" si="73">I228+F228</f>
        <v>#DIV/0!</v>
      </c>
      <c r="M228" s="38" t="e">
        <f t="shared" si="68"/>
        <v>#DIV/0!</v>
      </c>
      <c r="N228" s="117"/>
    </row>
    <row r="229" spans="1:14" ht="15" hidden="1" x14ac:dyDescent="0.25">
      <c r="A229" s="32"/>
      <c r="B229" s="15"/>
      <c r="C229" s="15"/>
      <c r="D229" s="15"/>
      <c r="E229" s="15"/>
      <c r="F229" s="15" t="e">
        <f t="shared" si="67"/>
        <v>#DIV/0!</v>
      </c>
      <c r="G229" s="15"/>
      <c r="H229" s="16" t="e">
        <f t="shared" si="71"/>
        <v>#DIV/0!</v>
      </c>
      <c r="I229" s="16">
        <f t="shared" si="72"/>
        <v>0</v>
      </c>
      <c r="J229" s="15"/>
      <c r="K229" s="15"/>
      <c r="L229" s="38" t="e">
        <f t="shared" si="73"/>
        <v>#DIV/0!</v>
      </c>
      <c r="M229" s="38" t="e">
        <f t="shared" si="68"/>
        <v>#DIV/0!</v>
      </c>
      <c r="N229" s="117"/>
    </row>
    <row r="230" spans="1:14" ht="15" hidden="1" x14ac:dyDescent="0.25">
      <c r="A230" s="32"/>
      <c r="B230" s="15"/>
      <c r="C230" s="15"/>
      <c r="D230" s="15"/>
      <c r="E230" s="15"/>
      <c r="F230" s="15" t="e">
        <f t="shared" si="67"/>
        <v>#DIV/0!</v>
      </c>
      <c r="G230" s="15"/>
      <c r="H230" s="16" t="e">
        <f t="shared" si="71"/>
        <v>#DIV/0!</v>
      </c>
      <c r="I230" s="16">
        <f t="shared" si="72"/>
        <v>0</v>
      </c>
      <c r="J230" s="15"/>
      <c r="K230" s="15"/>
      <c r="L230" s="38" t="e">
        <f t="shared" si="73"/>
        <v>#DIV/0!</v>
      </c>
      <c r="M230" s="38" t="e">
        <f t="shared" si="68"/>
        <v>#DIV/0!</v>
      </c>
      <c r="N230" s="117"/>
    </row>
    <row r="231" spans="1:14" ht="15" hidden="1" x14ac:dyDescent="0.25">
      <c r="A231" s="32"/>
      <c r="B231" s="15"/>
      <c r="C231" s="15"/>
      <c r="D231" s="15"/>
      <c r="E231" s="15"/>
      <c r="F231" s="15" t="e">
        <f t="shared" si="67"/>
        <v>#DIV/0!</v>
      </c>
      <c r="G231" s="15"/>
      <c r="H231" s="16" t="e">
        <f t="shared" si="71"/>
        <v>#DIV/0!</v>
      </c>
      <c r="I231" s="16">
        <f t="shared" si="72"/>
        <v>0</v>
      </c>
      <c r="J231" s="15"/>
      <c r="K231" s="15"/>
      <c r="L231" s="38" t="e">
        <f t="shared" si="73"/>
        <v>#DIV/0!</v>
      </c>
      <c r="M231" s="38" t="e">
        <f t="shared" si="68"/>
        <v>#DIV/0!</v>
      </c>
      <c r="N231" s="117"/>
    </row>
    <row r="232" spans="1:14" ht="15" hidden="1" x14ac:dyDescent="0.25">
      <c r="A232" s="32"/>
      <c r="B232" s="15"/>
      <c r="C232" s="15"/>
      <c r="D232" s="15"/>
      <c r="E232" s="15"/>
      <c r="F232" s="15" t="e">
        <f t="shared" si="67"/>
        <v>#DIV/0!</v>
      </c>
      <c r="G232" s="15"/>
      <c r="H232" s="16" t="e">
        <f t="shared" si="71"/>
        <v>#DIV/0!</v>
      </c>
      <c r="I232" s="16">
        <f t="shared" si="72"/>
        <v>0</v>
      </c>
      <c r="J232" s="15"/>
      <c r="K232" s="15"/>
      <c r="L232" s="38" t="e">
        <f t="shared" si="73"/>
        <v>#DIV/0!</v>
      </c>
      <c r="M232" s="38" t="e">
        <f t="shared" si="68"/>
        <v>#DIV/0!</v>
      </c>
      <c r="N232" s="117"/>
    </row>
    <row r="233" spans="1:14" ht="51" x14ac:dyDescent="0.25">
      <c r="A233" s="37" t="s">
        <v>110</v>
      </c>
      <c r="B233" s="44">
        <f>SUM(B235:B257)</f>
        <v>0</v>
      </c>
      <c r="C233" s="44">
        <f t="shared" ref="C233:K233" si="74">SUM(C235:C257)</f>
        <v>0</v>
      </c>
      <c r="D233" s="44">
        <f t="shared" ref="D233" si="75">SUM(D235:D257)</f>
        <v>0</v>
      </c>
      <c r="E233" s="44">
        <f t="shared" si="74"/>
        <v>0</v>
      </c>
      <c r="F233" s="44">
        <f t="shared" si="67"/>
        <v>0</v>
      </c>
      <c r="G233" s="44">
        <f t="shared" si="74"/>
        <v>0</v>
      </c>
      <c r="H233" s="44">
        <f t="shared" si="74"/>
        <v>0</v>
      </c>
      <c r="I233" s="44">
        <f t="shared" si="72"/>
        <v>0</v>
      </c>
      <c r="J233" s="44">
        <f t="shared" si="74"/>
        <v>0</v>
      </c>
      <c r="K233" s="44">
        <f t="shared" si="74"/>
        <v>0</v>
      </c>
      <c r="L233" s="44">
        <f t="shared" si="73"/>
        <v>0</v>
      </c>
      <c r="M233" s="44">
        <f t="shared" si="68"/>
        <v>0</v>
      </c>
      <c r="N233" s="183"/>
    </row>
    <row r="234" spans="1:14" ht="15" x14ac:dyDescent="0.25">
      <c r="A234" s="32" t="s">
        <v>198</v>
      </c>
      <c r="B234" s="15"/>
      <c r="C234" s="15"/>
      <c r="D234" s="15"/>
      <c r="E234" s="34"/>
      <c r="F234" s="15">
        <f t="shared" si="67"/>
        <v>0</v>
      </c>
      <c r="G234" s="15"/>
      <c r="H234" s="16"/>
      <c r="I234" s="16">
        <f t="shared" si="72"/>
        <v>0</v>
      </c>
      <c r="J234" s="16"/>
      <c r="K234" s="16"/>
      <c r="L234" s="34">
        <f t="shared" si="73"/>
        <v>0</v>
      </c>
      <c r="M234" s="34">
        <f t="shared" si="68"/>
        <v>0</v>
      </c>
      <c r="N234" s="120"/>
    </row>
    <row r="235" spans="1:14" ht="17.25" customHeight="1" x14ac:dyDescent="0.25">
      <c r="A235" s="53" t="s">
        <v>229</v>
      </c>
      <c r="B235" s="15"/>
      <c r="C235" s="15"/>
      <c r="D235" s="15"/>
      <c r="E235" s="15"/>
      <c r="F235" s="15">
        <f t="shared" si="67"/>
        <v>0</v>
      </c>
      <c r="G235" s="15"/>
      <c r="H235" s="16"/>
      <c r="I235" s="16">
        <f t="shared" si="72"/>
        <v>0</v>
      </c>
      <c r="J235" s="15"/>
      <c r="K235" s="15"/>
      <c r="L235" s="34">
        <f t="shared" si="73"/>
        <v>0</v>
      </c>
      <c r="M235" s="34">
        <f t="shared" si="68"/>
        <v>0</v>
      </c>
      <c r="N235" s="117"/>
    </row>
    <row r="236" spans="1:14" ht="25.5" customHeight="1" x14ac:dyDescent="0.25">
      <c r="A236" s="53" t="s">
        <v>230</v>
      </c>
      <c r="B236" s="15"/>
      <c r="C236" s="15"/>
      <c r="D236" s="15"/>
      <c r="E236" s="15"/>
      <c r="F236" s="15">
        <f t="shared" si="67"/>
        <v>0</v>
      </c>
      <c r="G236" s="15"/>
      <c r="H236" s="16"/>
      <c r="I236" s="16">
        <f t="shared" si="72"/>
        <v>0</v>
      </c>
      <c r="J236" s="15"/>
      <c r="K236" s="15"/>
      <c r="L236" s="34">
        <f t="shared" si="73"/>
        <v>0</v>
      </c>
      <c r="M236" s="34">
        <f t="shared" si="68"/>
        <v>0</v>
      </c>
      <c r="N236" s="171"/>
    </row>
    <row r="237" spans="1:14" s="4" customFormat="1" ht="15" x14ac:dyDescent="0.25">
      <c r="A237" s="53"/>
      <c r="B237" s="15"/>
      <c r="C237" s="15"/>
      <c r="D237" s="15"/>
      <c r="E237" s="15"/>
      <c r="F237" s="15">
        <f t="shared" si="67"/>
        <v>0</v>
      </c>
      <c r="G237" s="15"/>
      <c r="H237" s="16"/>
      <c r="I237" s="16">
        <f t="shared" si="72"/>
        <v>0</v>
      </c>
      <c r="J237" s="15"/>
      <c r="K237" s="15"/>
      <c r="L237" s="34">
        <f t="shared" si="73"/>
        <v>0</v>
      </c>
      <c r="M237" s="34">
        <f t="shared" si="68"/>
        <v>0</v>
      </c>
      <c r="N237" s="117"/>
    </row>
    <row r="238" spans="1:14" s="4" customFormat="1" ht="1.5" hidden="1" customHeight="1" x14ac:dyDescent="0.25">
      <c r="A238" s="53"/>
      <c r="B238" s="15"/>
      <c r="C238" s="15"/>
      <c r="D238" s="15"/>
      <c r="E238" s="15"/>
      <c r="F238" s="15">
        <f t="shared" si="67"/>
        <v>0</v>
      </c>
      <c r="G238" s="15"/>
      <c r="H238" s="16"/>
      <c r="I238" s="16">
        <f t="shared" si="72"/>
        <v>0</v>
      </c>
      <c r="J238" s="15"/>
      <c r="K238" s="15"/>
      <c r="L238" s="34">
        <f t="shared" si="73"/>
        <v>0</v>
      </c>
      <c r="M238" s="34">
        <f t="shared" si="68"/>
        <v>0</v>
      </c>
      <c r="N238" s="117"/>
    </row>
    <row r="239" spans="1:14" s="4" customFormat="1" ht="15" hidden="1" x14ac:dyDescent="0.25">
      <c r="A239" s="53"/>
      <c r="B239" s="15"/>
      <c r="C239" s="15"/>
      <c r="D239" s="15"/>
      <c r="E239" s="15"/>
      <c r="F239" s="15">
        <f t="shared" si="67"/>
        <v>0</v>
      </c>
      <c r="G239" s="15"/>
      <c r="H239" s="16"/>
      <c r="I239" s="16">
        <f t="shared" si="72"/>
        <v>0</v>
      </c>
      <c r="J239" s="15"/>
      <c r="K239" s="15"/>
      <c r="L239" s="34">
        <f t="shared" si="73"/>
        <v>0</v>
      </c>
      <c r="M239" s="34">
        <f t="shared" si="68"/>
        <v>0</v>
      </c>
      <c r="N239" s="117"/>
    </row>
    <row r="240" spans="1:14" s="4" customFormat="1" ht="15" hidden="1" x14ac:dyDescent="0.25">
      <c r="A240" s="53"/>
      <c r="B240" s="15"/>
      <c r="C240" s="15"/>
      <c r="D240" s="15"/>
      <c r="E240" s="15"/>
      <c r="F240" s="15">
        <f t="shared" si="67"/>
        <v>0</v>
      </c>
      <c r="G240" s="15"/>
      <c r="H240" s="16"/>
      <c r="I240" s="16">
        <f t="shared" si="72"/>
        <v>0</v>
      </c>
      <c r="J240" s="15"/>
      <c r="K240" s="15"/>
      <c r="L240" s="34">
        <f t="shared" si="73"/>
        <v>0</v>
      </c>
      <c r="M240" s="34">
        <f t="shared" si="68"/>
        <v>0</v>
      </c>
      <c r="N240" s="117"/>
    </row>
    <row r="241" spans="1:14" s="4" customFormat="1" ht="0.75" hidden="1" customHeight="1" x14ac:dyDescent="0.25">
      <c r="A241" s="53"/>
      <c r="B241" s="15"/>
      <c r="C241" s="15"/>
      <c r="D241" s="15"/>
      <c r="E241" s="15"/>
      <c r="F241" s="15">
        <f t="shared" si="67"/>
        <v>0</v>
      </c>
      <c r="G241" s="15"/>
      <c r="H241" s="16"/>
      <c r="I241" s="16">
        <f t="shared" si="72"/>
        <v>0</v>
      </c>
      <c r="J241" s="15"/>
      <c r="K241" s="15"/>
      <c r="L241" s="34">
        <f t="shared" si="73"/>
        <v>0</v>
      </c>
      <c r="M241" s="34">
        <f t="shared" si="68"/>
        <v>0</v>
      </c>
      <c r="N241" s="117"/>
    </row>
    <row r="242" spans="1:14" s="4" customFormat="1" ht="15" hidden="1" x14ac:dyDescent="0.25">
      <c r="A242" s="53"/>
      <c r="B242" s="15"/>
      <c r="C242" s="15"/>
      <c r="D242" s="15"/>
      <c r="E242" s="15"/>
      <c r="F242" s="15">
        <f t="shared" si="67"/>
        <v>0</v>
      </c>
      <c r="G242" s="15"/>
      <c r="H242" s="16"/>
      <c r="I242" s="16">
        <f t="shared" si="72"/>
        <v>0</v>
      </c>
      <c r="J242" s="15"/>
      <c r="K242" s="15"/>
      <c r="L242" s="34">
        <f t="shared" si="73"/>
        <v>0</v>
      </c>
      <c r="M242" s="34">
        <f t="shared" si="68"/>
        <v>0</v>
      </c>
      <c r="N242" s="117"/>
    </row>
    <row r="243" spans="1:14" s="4" customFormat="1" ht="15" hidden="1" x14ac:dyDescent="0.25">
      <c r="A243" s="53"/>
      <c r="B243" s="15"/>
      <c r="C243" s="15"/>
      <c r="D243" s="15"/>
      <c r="E243" s="15"/>
      <c r="F243" s="15">
        <f t="shared" si="67"/>
        <v>0</v>
      </c>
      <c r="G243" s="15"/>
      <c r="H243" s="16"/>
      <c r="I243" s="16">
        <f t="shared" si="72"/>
        <v>0</v>
      </c>
      <c r="J243" s="15"/>
      <c r="K243" s="15"/>
      <c r="L243" s="34">
        <f t="shared" si="73"/>
        <v>0</v>
      </c>
      <c r="M243" s="34">
        <f t="shared" si="68"/>
        <v>0</v>
      </c>
      <c r="N243" s="117"/>
    </row>
    <row r="244" spans="1:14" s="4" customFormat="1" ht="15" hidden="1" x14ac:dyDescent="0.25">
      <c r="A244" s="53"/>
      <c r="B244" s="15"/>
      <c r="C244" s="15"/>
      <c r="D244" s="15"/>
      <c r="E244" s="15"/>
      <c r="F244" s="15">
        <f t="shared" si="67"/>
        <v>0</v>
      </c>
      <c r="G244" s="15"/>
      <c r="H244" s="16"/>
      <c r="I244" s="16">
        <f t="shared" si="72"/>
        <v>0</v>
      </c>
      <c r="J244" s="15"/>
      <c r="K244" s="15"/>
      <c r="L244" s="34">
        <f t="shared" si="73"/>
        <v>0</v>
      </c>
      <c r="M244" s="34">
        <f t="shared" si="68"/>
        <v>0</v>
      </c>
      <c r="N244" s="117"/>
    </row>
    <row r="245" spans="1:14" s="4" customFormat="1" ht="15" hidden="1" x14ac:dyDescent="0.25">
      <c r="A245" s="53"/>
      <c r="B245" s="15"/>
      <c r="C245" s="15"/>
      <c r="D245" s="15"/>
      <c r="E245" s="15"/>
      <c r="F245" s="15">
        <f t="shared" si="67"/>
        <v>0</v>
      </c>
      <c r="G245" s="15"/>
      <c r="H245" s="16"/>
      <c r="I245" s="16">
        <f t="shared" si="72"/>
        <v>0</v>
      </c>
      <c r="J245" s="15"/>
      <c r="K245" s="15"/>
      <c r="L245" s="34">
        <f t="shared" si="73"/>
        <v>0</v>
      </c>
      <c r="M245" s="34">
        <f t="shared" si="68"/>
        <v>0</v>
      </c>
      <c r="N245" s="117"/>
    </row>
    <row r="246" spans="1:14" s="4" customFormat="1" ht="15" hidden="1" x14ac:dyDescent="0.25">
      <c r="A246" s="53"/>
      <c r="B246" s="15"/>
      <c r="C246" s="15"/>
      <c r="D246" s="15"/>
      <c r="E246" s="15"/>
      <c r="F246" s="15">
        <f t="shared" si="67"/>
        <v>0</v>
      </c>
      <c r="G246" s="15"/>
      <c r="H246" s="16"/>
      <c r="I246" s="16">
        <f t="shared" si="72"/>
        <v>0</v>
      </c>
      <c r="J246" s="15"/>
      <c r="K246" s="15"/>
      <c r="L246" s="34">
        <f t="shared" si="73"/>
        <v>0</v>
      </c>
      <c r="M246" s="34">
        <f t="shared" si="68"/>
        <v>0</v>
      </c>
      <c r="N246" s="117"/>
    </row>
    <row r="247" spans="1:14" s="4" customFormat="1" ht="15" hidden="1" x14ac:dyDescent="0.25">
      <c r="A247" s="53"/>
      <c r="B247" s="15"/>
      <c r="C247" s="15"/>
      <c r="D247" s="15"/>
      <c r="E247" s="15"/>
      <c r="F247" s="15">
        <f t="shared" si="67"/>
        <v>0</v>
      </c>
      <c r="G247" s="15"/>
      <c r="H247" s="16"/>
      <c r="I247" s="16">
        <f t="shared" si="72"/>
        <v>0</v>
      </c>
      <c r="J247" s="15"/>
      <c r="K247" s="15"/>
      <c r="L247" s="34">
        <f t="shared" si="73"/>
        <v>0</v>
      </c>
      <c r="M247" s="34">
        <f t="shared" si="68"/>
        <v>0</v>
      </c>
      <c r="N247" s="117"/>
    </row>
    <row r="248" spans="1:14" s="4" customFormat="1" ht="15" hidden="1" x14ac:dyDescent="0.25">
      <c r="A248" s="53"/>
      <c r="B248" s="15"/>
      <c r="C248" s="15"/>
      <c r="D248" s="15"/>
      <c r="E248" s="15"/>
      <c r="F248" s="15">
        <f t="shared" si="67"/>
        <v>0</v>
      </c>
      <c r="G248" s="15"/>
      <c r="H248" s="16"/>
      <c r="I248" s="16">
        <f t="shared" si="72"/>
        <v>0</v>
      </c>
      <c r="J248" s="15"/>
      <c r="K248" s="15"/>
      <c r="L248" s="34">
        <f t="shared" si="73"/>
        <v>0</v>
      </c>
      <c r="M248" s="34">
        <f t="shared" si="68"/>
        <v>0</v>
      </c>
      <c r="N248" s="117"/>
    </row>
    <row r="249" spans="1:14" s="4" customFormat="1" ht="15" hidden="1" customHeight="1" x14ac:dyDescent="0.25">
      <c r="A249" s="53"/>
      <c r="B249" s="15"/>
      <c r="C249" s="15"/>
      <c r="D249" s="15"/>
      <c r="E249" s="15"/>
      <c r="F249" s="15">
        <f t="shared" si="67"/>
        <v>0</v>
      </c>
      <c r="G249" s="15"/>
      <c r="H249" s="16"/>
      <c r="I249" s="16">
        <f t="shared" si="72"/>
        <v>0</v>
      </c>
      <c r="J249" s="15"/>
      <c r="K249" s="15"/>
      <c r="L249" s="34">
        <f t="shared" si="73"/>
        <v>0</v>
      </c>
      <c r="M249" s="34">
        <f t="shared" si="68"/>
        <v>0</v>
      </c>
      <c r="N249" s="117"/>
    </row>
    <row r="250" spans="1:14" s="4" customFormat="1" ht="15" hidden="1" x14ac:dyDescent="0.25">
      <c r="A250" s="53"/>
      <c r="B250" s="15"/>
      <c r="C250" s="15"/>
      <c r="D250" s="15"/>
      <c r="E250" s="15"/>
      <c r="F250" s="15">
        <f t="shared" si="67"/>
        <v>0</v>
      </c>
      <c r="G250" s="15"/>
      <c r="H250" s="16"/>
      <c r="I250" s="16">
        <f t="shared" si="72"/>
        <v>0</v>
      </c>
      <c r="J250" s="15"/>
      <c r="K250" s="15"/>
      <c r="L250" s="34">
        <f t="shared" si="73"/>
        <v>0</v>
      </c>
      <c r="M250" s="34">
        <f t="shared" si="68"/>
        <v>0</v>
      </c>
      <c r="N250" s="117"/>
    </row>
    <row r="251" spans="1:14" s="4" customFormat="1" ht="11.25" hidden="1" customHeight="1" x14ac:dyDescent="0.25">
      <c r="A251" s="53"/>
      <c r="B251" s="15"/>
      <c r="C251" s="15"/>
      <c r="D251" s="15"/>
      <c r="E251" s="15"/>
      <c r="F251" s="15">
        <f t="shared" si="67"/>
        <v>0</v>
      </c>
      <c r="G251" s="15"/>
      <c r="H251" s="16"/>
      <c r="I251" s="16">
        <f t="shared" si="72"/>
        <v>0</v>
      </c>
      <c r="J251" s="15"/>
      <c r="K251" s="15"/>
      <c r="L251" s="34">
        <f t="shared" si="73"/>
        <v>0</v>
      </c>
      <c r="M251" s="34">
        <f t="shared" si="68"/>
        <v>0</v>
      </c>
      <c r="N251" s="117"/>
    </row>
    <row r="252" spans="1:14" s="4" customFormat="1" ht="9.75" hidden="1" customHeight="1" x14ac:dyDescent="0.25">
      <c r="A252" s="53"/>
      <c r="B252" s="15"/>
      <c r="C252" s="15"/>
      <c r="D252" s="15"/>
      <c r="E252" s="15"/>
      <c r="F252" s="15">
        <f t="shared" si="67"/>
        <v>0</v>
      </c>
      <c r="G252" s="15"/>
      <c r="H252" s="16"/>
      <c r="I252" s="16">
        <f t="shared" si="72"/>
        <v>0</v>
      </c>
      <c r="J252" s="15"/>
      <c r="K252" s="15"/>
      <c r="L252" s="34">
        <f t="shared" si="73"/>
        <v>0</v>
      </c>
      <c r="M252" s="34">
        <f t="shared" si="68"/>
        <v>0</v>
      </c>
      <c r="N252" s="117"/>
    </row>
    <row r="253" spans="1:14" s="4" customFormat="1" ht="15" hidden="1" x14ac:dyDescent="0.25">
      <c r="A253" s="53"/>
      <c r="B253" s="15"/>
      <c r="C253" s="15"/>
      <c r="D253" s="15"/>
      <c r="E253" s="15"/>
      <c r="F253" s="15">
        <f t="shared" si="67"/>
        <v>0</v>
      </c>
      <c r="G253" s="15"/>
      <c r="H253" s="16"/>
      <c r="I253" s="16">
        <f t="shared" si="72"/>
        <v>0</v>
      </c>
      <c r="J253" s="15"/>
      <c r="K253" s="15"/>
      <c r="L253" s="34">
        <f t="shared" si="73"/>
        <v>0</v>
      </c>
      <c r="M253" s="34">
        <f t="shared" si="68"/>
        <v>0</v>
      </c>
      <c r="N253" s="117"/>
    </row>
    <row r="254" spans="1:14" s="4" customFormat="1" ht="15" hidden="1" x14ac:dyDescent="0.25">
      <c r="A254" s="53"/>
      <c r="B254" s="15"/>
      <c r="C254" s="15"/>
      <c r="D254" s="15"/>
      <c r="E254" s="15"/>
      <c r="F254" s="15">
        <f t="shared" si="67"/>
        <v>0</v>
      </c>
      <c r="G254" s="15"/>
      <c r="H254" s="16"/>
      <c r="I254" s="16">
        <f t="shared" si="72"/>
        <v>0</v>
      </c>
      <c r="J254" s="15"/>
      <c r="K254" s="15"/>
      <c r="L254" s="34">
        <f t="shared" si="73"/>
        <v>0</v>
      </c>
      <c r="M254" s="34">
        <f t="shared" si="68"/>
        <v>0</v>
      </c>
      <c r="N254" s="117"/>
    </row>
    <row r="255" spans="1:14" s="4" customFormat="1" ht="15" hidden="1" x14ac:dyDescent="0.25">
      <c r="A255" s="29"/>
      <c r="B255" s="15"/>
      <c r="C255" s="15"/>
      <c r="D255" s="15"/>
      <c r="E255" s="15"/>
      <c r="F255" s="15">
        <f t="shared" si="67"/>
        <v>0</v>
      </c>
      <c r="G255" s="15"/>
      <c r="H255" s="16"/>
      <c r="I255" s="16">
        <f t="shared" si="72"/>
        <v>0</v>
      </c>
      <c r="J255" s="15"/>
      <c r="K255" s="15"/>
      <c r="L255" s="34">
        <f t="shared" si="73"/>
        <v>0</v>
      </c>
      <c r="M255" s="34">
        <f t="shared" si="68"/>
        <v>0</v>
      </c>
      <c r="N255" s="117"/>
    </row>
    <row r="256" spans="1:14" s="4" customFormat="1" ht="15" hidden="1" x14ac:dyDescent="0.25">
      <c r="A256" s="29"/>
      <c r="B256" s="15"/>
      <c r="C256" s="15"/>
      <c r="D256" s="15"/>
      <c r="E256" s="15"/>
      <c r="F256" s="15">
        <f t="shared" si="67"/>
        <v>0</v>
      </c>
      <c r="G256" s="15"/>
      <c r="H256" s="16"/>
      <c r="I256" s="16">
        <f t="shared" si="72"/>
        <v>0</v>
      </c>
      <c r="J256" s="15"/>
      <c r="K256" s="15"/>
      <c r="L256" s="34">
        <f t="shared" si="73"/>
        <v>0</v>
      </c>
      <c r="M256" s="34">
        <f t="shared" si="68"/>
        <v>0</v>
      </c>
      <c r="N256" s="117"/>
    </row>
    <row r="257" spans="1:14" s="4" customFormat="1" ht="15" hidden="1" x14ac:dyDescent="0.25">
      <c r="A257" s="29"/>
      <c r="B257" s="15"/>
      <c r="C257" s="15"/>
      <c r="D257" s="15"/>
      <c r="E257" s="15"/>
      <c r="F257" s="15">
        <f t="shared" si="67"/>
        <v>0</v>
      </c>
      <c r="G257" s="15"/>
      <c r="H257" s="16"/>
      <c r="I257" s="16">
        <f t="shared" si="72"/>
        <v>0</v>
      </c>
      <c r="J257" s="15"/>
      <c r="K257" s="15"/>
      <c r="L257" s="34">
        <f t="shared" si="73"/>
        <v>0</v>
      </c>
      <c r="M257" s="34">
        <f t="shared" si="68"/>
        <v>0</v>
      </c>
      <c r="N257" s="117"/>
    </row>
    <row r="258" spans="1:14" s="4" customFormat="1" ht="15" hidden="1" x14ac:dyDescent="0.25">
      <c r="A258" s="29"/>
      <c r="B258" s="15"/>
      <c r="C258" s="15"/>
      <c r="D258" s="15"/>
      <c r="E258" s="15"/>
      <c r="F258" s="15">
        <f t="shared" si="67"/>
        <v>0</v>
      </c>
      <c r="G258" s="15"/>
      <c r="H258" s="16"/>
      <c r="I258" s="16">
        <f t="shared" si="72"/>
        <v>0</v>
      </c>
      <c r="J258" s="15"/>
      <c r="K258" s="15"/>
      <c r="L258" s="34">
        <f t="shared" si="73"/>
        <v>0</v>
      </c>
      <c r="M258" s="34">
        <f t="shared" si="68"/>
        <v>0</v>
      </c>
      <c r="N258" s="117"/>
    </row>
    <row r="259" spans="1:14" s="4" customFormat="1" ht="15" hidden="1" x14ac:dyDescent="0.25">
      <c r="A259" s="29"/>
      <c r="B259" s="15"/>
      <c r="C259" s="15"/>
      <c r="D259" s="15"/>
      <c r="E259" s="15"/>
      <c r="F259" s="15">
        <f t="shared" si="67"/>
        <v>0</v>
      </c>
      <c r="G259" s="15"/>
      <c r="H259" s="16"/>
      <c r="I259" s="16">
        <f t="shared" si="72"/>
        <v>0</v>
      </c>
      <c r="J259" s="15"/>
      <c r="K259" s="15"/>
      <c r="L259" s="34">
        <f t="shared" si="73"/>
        <v>0</v>
      </c>
      <c r="M259" s="34">
        <f t="shared" si="68"/>
        <v>0</v>
      </c>
      <c r="N259" s="117"/>
    </row>
    <row r="260" spans="1:14" s="4" customFormat="1" ht="15" hidden="1" x14ac:dyDescent="0.25">
      <c r="A260" s="29"/>
      <c r="B260" s="15"/>
      <c r="C260" s="15"/>
      <c r="D260" s="15"/>
      <c r="E260" s="15"/>
      <c r="F260" s="15">
        <f t="shared" si="67"/>
        <v>0</v>
      </c>
      <c r="G260" s="15"/>
      <c r="H260" s="16"/>
      <c r="I260" s="16">
        <f t="shared" si="72"/>
        <v>0</v>
      </c>
      <c r="J260" s="15"/>
      <c r="K260" s="15"/>
      <c r="L260" s="34">
        <f t="shared" si="73"/>
        <v>0</v>
      </c>
      <c r="M260" s="34">
        <f t="shared" si="68"/>
        <v>0</v>
      </c>
      <c r="N260" s="117"/>
    </row>
    <row r="261" spans="1:14" s="4" customFormat="1" ht="15" hidden="1" x14ac:dyDescent="0.25">
      <c r="A261" s="29"/>
      <c r="B261" s="15"/>
      <c r="C261" s="15"/>
      <c r="D261" s="15"/>
      <c r="E261" s="15"/>
      <c r="F261" s="15">
        <f t="shared" si="67"/>
        <v>0</v>
      </c>
      <c r="G261" s="15"/>
      <c r="H261" s="16"/>
      <c r="I261" s="16">
        <f t="shared" si="72"/>
        <v>0</v>
      </c>
      <c r="J261" s="15"/>
      <c r="K261" s="15"/>
      <c r="L261" s="34">
        <f t="shared" si="73"/>
        <v>0</v>
      </c>
      <c r="M261" s="34">
        <f t="shared" si="68"/>
        <v>0</v>
      </c>
      <c r="N261" s="117"/>
    </row>
    <row r="262" spans="1:14" s="4" customFormat="1" ht="25.5" x14ac:dyDescent="0.25">
      <c r="A262" s="32" t="s">
        <v>48</v>
      </c>
      <c r="B262" s="34"/>
      <c r="C262" s="34"/>
      <c r="D262" s="34"/>
      <c r="E262" s="34">
        <f t="shared" ref="E262:K262" si="76">SUM(E263:E277)</f>
        <v>0</v>
      </c>
      <c r="F262" s="34">
        <f t="shared" si="67"/>
        <v>0</v>
      </c>
      <c r="G262" s="34">
        <f t="shared" si="76"/>
        <v>0</v>
      </c>
      <c r="H262" s="34">
        <f t="shared" si="76"/>
        <v>0</v>
      </c>
      <c r="I262" s="34">
        <f t="shared" si="72"/>
        <v>0</v>
      </c>
      <c r="J262" s="34">
        <f t="shared" si="76"/>
        <v>0</v>
      </c>
      <c r="K262" s="34">
        <f t="shared" si="76"/>
        <v>0</v>
      </c>
      <c r="L262" s="34">
        <f t="shared" si="73"/>
        <v>0</v>
      </c>
      <c r="M262" s="34">
        <f t="shared" si="68"/>
        <v>0</v>
      </c>
      <c r="N262" s="120"/>
    </row>
    <row r="263" spans="1:14" s="4" customFormat="1" ht="15" x14ac:dyDescent="0.25">
      <c r="A263" s="53"/>
      <c r="B263" s="15"/>
      <c r="C263" s="15"/>
      <c r="D263" s="15"/>
      <c r="E263" s="15"/>
      <c r="F263" s="15">
        <f t="shared" si="67"/>
        <v>0</v>
      </c>
      <c r="G263" s="15"/>
      <c r="H263" s="16"/>
      <c r="I263" s="16">
        <f t="shared" si="72"/>
        <v>0</v>
      </c>
      <c r="J263" s="15"/>
      <c r="K263" s="15"/>
      <c r="L263" s="15">
        <f t="shared" si="73"/>
        <v>0</v>
      </c>
      <c r="M263" s="15">
        <f t="shared" si="68"/>
        <v>0</v>
      </c>
      <c r="N263" s="117"/>
    </row>
    <row r="264" spans="1:14" s="4" customFormat="1" ht="13.5" customHeight="1" x14ac:dyDescent="0.25">
      <c r="A264" s="53"/>
      <c r="B264" s="15"/>
      <c r="C264" s="15"/>
      <c r="D264" s="15"/>
      <c r="E264" s="15"/>
      <c r="F264" s="15">
        <f t="shared" si="67"/>
        <v>0</v>
      </c>
      <c r="G264" s="15"/>
      <c r="H264" s="16"/>
      <c r="I264" s="16">
        <f t="shared" si="72"/>
        <v>0</v>
      </c>
      <c r="J264" s="15"/>
      <c r="K264" s="15"/>
      <c r="L264" s="15">
        <f t="shared" si="73"/>
        <v>0</v>
      </c>
      <c r="M264" s="15">
        <f t="shared" si="68"/>
        <v>0</v>
      </c>
      <c r="N264" s="117"/>
    </row>
    <row r="265" spans="1:14" s="4" customFormat="1" ht="15" x14ac:dyDescent="0.25">
      <c r="A265" s="53"/>
      <c r="B265" s="15"/>
      <c r="C265" s="15"/>
      <c r="D265" s="15"/>
      <c r="E265" s="15"/>
      <c r="F265" s="15">
        <f t="shared" si="67"/>
        <v>0</v>
      </c>
      <c r="G265" s="15"/>
      <c r="H265" s="16"/>
      <c r="I265" s="16">
        <f t="shared" si="72"/>
        <v>0</v>
      </c>
      <c r="J265" s="15"/>
      <c r="K265" s="15"/>
      <c r="L265" s="15">
        <f t="shared" si="73"/>
        <v>0</v>
      </c>
      <c r="M265" s="15">
        <f t="shared" si="68"/>
        <v>0</v>
      </c>
      <c r="N265" s="117"/>
    </row>
    <row r="266" spans="1:14" s="4" customFormat="1" ht="15" x14ac:dyDescent="0.25">
      <c r="A266" s="53"/>
      <c r="B266" s="15"/>
      <c r="C266" s="15"/>
      <c r="D266" s="15"/>
      <c r="E266" s="15"/>
      <c r="F266" s="15">
        <f t="shared" ref="F266:F327" si="77">G266+H266</f>
        <v>0</v>
      </c>
      <c r="G266" s="15"/>
      <c r="H266" s="16"/>
      <c r="I266" s="16">
        <f t="shared" si="72"/>
        <v>0</v>
      </c>
      <c r="J266" s="15"/>
      <c r="K266" s="15"/>
      <c r="L266" s="15">
        <f t="shared" si="73"/>
        <v>0</v>
      </c>
      <c r="M266" s="15">
        <f t="shared" ref="M266:M327" si="78">D266+L266</f>
        <v>0</v>
      </c>
      <c r="N266" s="117"/>
    </row>
    <row r="267" spans="1:14" s="4" customFormat="1" ht="0.75" customHeight="1" x14ac:dyDescent="0.25">
      <c r="A267" s="53"/>
      <c r="B267" s="15"/>
      <c r="C267" s="15"/>
      <c r="D267" s="15"/>
      <c r="E267" s="15"/>
      <c r="F267" s="15">
        <f t="shared" si="77"/>
        <v>0</v>
      </c>
      <c r="G267" s="15"/>
      <c r="H267" s="16"/>
      <c r="I267" s="16">
        <f t="shared" si="72"/>
        <v>0</v>
      </c>
      <c r="J267" s="15"/>
      <c r="K267" s="15"/>
      <c r="L267" s="15">
        <f t="shared" si="73"/>
        <v>0</v>
      </c>
      <c r="M267" s="15">
        <f t="shared" si="78"/>
        <v>0</v>
      </c>
      <c r="N267" s="117"/>
    </row>
    <row r="268" spans="1:14" s="4" customFormat="1" ht="15" hidden="1" x14ac:dyDescent="0.25">
      <c r="A268" s="53"/>
      <c r="B268" s="15"/>
      <c r="C268" s="15"/>
      <c r="D268" s="15"/>
      <c r="E268" s="15"/>
      <c r="F268" s="15">
        <f t="shared" si="77"/>
        <v>0</v>
      </c>
      <c r="G268" s="15"/>
      <c r="H268" s="16"/>
      <c r="I268" s="16">
        <f t="shared" si="72"/>
        <v>0</v>
      </c>
      <c r="J268" s="15"/>
      <c r="K268" s="15"/>
      <c r="L268" s="15">
        <f t="shared" si="73"/>
        <v>0</v>
      </c>
      <c r="M268" s="15">
        <f t="shared" si="78"/>
        <v>0</v>
      </c>
      <c r="N268" s="117"/>
    </row>
    <row r="269" spans="1:14" s="4" customFormat="1" ht="13.5" hidden="1" customHeight="1" x14ac:dyDescent="0.25">
      <c r="A269" s="29"/>
      <c r="B269" s="15"/>
      <c r="C269" s="15"/>
      <c r="D269" s="15"/>
      <c r="E269" s="15"/>
      <c r="F269" s="15">
        <f t="shared" si="77"/>
        <v>0</v>
      </c>
      <c r="G269" s="15"/>
      <c r="H269" s="16"/>
      <c r="I269" s="16">
        <f t="shared" si="72"/>
        <v>0</v>
      </c>
      <c r="J269" s="15"/>
      <c r="K269" s="15"/>
      <c r="L269" s="15">
        <f t="shared" si="73"/>
        <v>0</v>
      </c>
      <c r="M269" s="15">
        <f t="shared" si="78"/>
        <v>0</v>
      </c>
      <c r="N269" s="117"/>
    </row>
    <row r="270" spans="1:14" s="4" customFormat="1" ht="15" hidden="1" x14ac:dyDescent="0.25">
      <c r="A270" s="29"/>
      <c r="B270" s="15"/>
      <c r="C270" s="15"/>
      <c r="D270" s="15"/>
      <c r="E270" s="15"/>
      <c r="F270" s="15">
        <f t="shared" si="77"/>
        <v>0</v>
      </c>
      <c r="G270" s="15"/>
      <c r="H270" s="16"/>
      <c r="I270" s="16">
        <f t="shared" si="72"/>
        <v>0</v>
      </c>
      <c r="J270" s="15"/>
      <c r="K270" s="15"/>
      <c r="L270" s="15">
        <f t="shared" si="73"/>
        <v>0</v>
      </c>
      <c r="M270" s="15">
        <f t="shared" si="78"/>
        <v>0</v>
      </c>
      <c r="N270" s="117"/>
    </row>
    <row r="271" spans="1:14" s="4" customFormat="1" ht="15" hidden="1" x14ac:dyDescent="0.25">
      <c r="A271" s="29"/>
      <c r="B271" s="15"/>
      <c r="C271" s="15"/>
      <c r="D271" s="15"/>
      <c r="E271" s="15"/>
      <c r="F271" s="15">
        <f t="shared" si="77"/>
        <v>0</v>
      </c>
      <c r="G271" s="15"/>
      <c r="H271" s="16"/>
      <c r="I271" s="16">
        <f t="shared" si="72"/>
        <v>0</v>
      </c>
      <c r="J271" s="15"/>
      <c r="K271" s="15"/>
      <c r="L271" s="15">
        <f t="shared" si="73"/>
        <v>0</v>
      </c>
      <c r="M271" s="15">
        <f t="shared" si="78"/>
        <v>0</v>
      </c>
      <c r="N271" s="117"/>
    </row>
    <row r="272" spans="1:14" s="4" customFormat="1" ht="15" hidden="1" x14ac:dyDescent="0.25">
      <c r="A272" s="29"/>
      <c r="B272" s="15"/>
      <c r="C272" s="15"/>
      <c r="D272" s="15"/>
      <c r="E272" s="15"/>
      <c r="F272" s="15">
        <f t="shared" si="77"/>
        <v>0</v>
      </c>
      <c r="G272" s="15"/>
      <c r="H272" s="16"/>
      <c r="I272" s="16">
        <f t="shared" si="72"/>
        <v>0</v>
      </c>
      <c r="J272" s="15"/>
      <c r="K272" s="15"/>
      <c r="L272" s="15">
        <f t="shared" si="73"/>
        <v>0</v>
      </c>
      <c r="M272" s="15">
        <f t="shared" si="78"/>
        <v>0</v>
      </c>
      <c r="N272" s="117"/>
    </row>
    <row r="273" spans="1:14" s="4" customFormat="1" ht="15" hidden="1" x14ac:dyDescent="0.25">
      <c r="A273" s="29"/>
      <c r="B273" s="15"/>
      <c r="C273" s="15"/>
      <c r="D273" s="15"/>
      <c r="E273" s="15"/>
      <c r="F273" s="15">
        <f t="shared" si="77"/>
        <v>0</v>
      </c>
      <c r="G273" s="15"/>
      <c r="H273" s="16"/>
      <c r="I273" s="16">
        <f t="shared" si="72"/>
        <v>0</v>
      </c>
      <c r="J273" s="15"/>
      <c r="K273" s="15"/>
      <c r="L273" s="15">
        <f t="shared" si="73"/>
        <v>0</v>
      </c>
      <c r="M273" s="15">
        <f t="shared" si="78"/>
        <v>0</v>
      </c>
      <c r="N273" s="117"/>
    </row>
    <row r="274" spans="1:14" s="4" customFormat="1" ht="15" hidden="1" x14ac:dyDescent="0.25">
      <c r="A274" s="29"/>
      <c r="B274" s="15"/>
      <c r="C274" s="15"/>
      <c r="D274" s="15"/>
      <c r="E274" s="15"/>
      <c r="F274" s="15">
        <f t="shared" si="77"/>
        <v>0</v>
      </c>
      <c r="G274" s="15"/>
      <c r="H274" s="16"/>
      <c r="I274" s="16">
        <f t="shared" si="72"/>
        <v>0</v>
      </c>
      <c r="J274" s="15"/>
      <c r="K274" s="15"/>
      <c r="L274" s="15">
        <f t="shared" si="73"/>
        <v>0</v>
      </c>
      <c r="M274" s="15">
        <f t="shared" si="78"/>
        <v>0</v>
      </c>
      <c r="N274" s="117"/>
    </row>
    <row r="275" spans="1:14" s="4" customFormat="1" ht="15" hidden="1" x14ac:dyDescent="0.25">
      <c r="A275" s="29"/>
      <c r="B275" s="15"/>
      <c r="C275" s="15"/>
      <c r="D275" s="15"/>
      <c r="E275" s="15"/>
      <c r="F275" s="15">
        <f t="shared" si="77"/>
        <v>0</v>
      </c>
      <c r="G275" s="15"/>
      <c r="H275" s="16"/>
      <c r="I275" s="16">
        <f t="shared" si="72"/>
        <v>0</v>
      </c>
      <c r="J275" s="15"/>
      <c r="K275" s="15"/>
      <c r="L275" s="15">
        <f t="shared" si="73"/>
        <v>0</v>
      </c>
      <c r="M275" s="15">
        <f t="shared" si="78"/>
        <v>0</v>
      </c>
      <c r="N275" s="117"/>
    </row>
    <row r="276" spans="1:14" s="4" customFormat="1" ht="15" hidden="1" x14ac:dyDescent="0.25">
      <c r="A276" s="29"/>
      <c r="B276" s="15"/>
      <c r="C276" s="15"/>
      <c r="D276" s="15"/>
      <c r="E276" s="15"/>
      <c r="F276" s="15">
        <f t="shared" si="77"/>
        <v>0</v>
      </c>
      <c r="G276" s="15"/>
      <c r="H276" s="16"/>
      <c r="I276" s="16">
        <f t="shared" si="72"/>
        <v>0</v>
      </c>
      <c r="J276" s="15"/>
      <c r="K276" s="15"/>
      <c r="L276" s="15">
        <f t="shared" si="73"/>
        <v>0</v>
      </c>
      <c r="M276" s="15">
        <f t="shared" si="78"/>
        <v>0</v>
      </c>
      <c r="N276" s="117"/>
    </row>
    <row r="277" spans="1:14" s="4" customFormat="1" ht="15" hidden="1" x14ac:dyDescent="0.25">
      <c r="A277" s="29"/>
      <c r="B277" s="15"/>
      <c r="C277" s="15"/>
      <c r="D277" s="15"/>
      <c r="E277" s="15"/>
      <c r="F277" s="15">
        <f t="shared" si="77"/>
        <v>0</v>
      </c>
      <c r="G277" s="15"/>
      <c r="H277" s="16"/>
      <c r="I277" s="16">
        <f t="shared" si="72"/>
        <v>0</v>
      </c>
      <c r="J277" s="15"/>
      <c r="K277" s="15"/>
      <c r="L277" s="15">
        <f t="shared" si="73"/>
        <v>0</v>
      </c>
      <c r="M277" s="15">
        <f t="shared" si="78"/>
        <v>0</v>
      </c>
      <c r="N277" s="117"/>
    </row>
    <row r="278" spans="1:14" s="4" customFormat="1" ht="15" hidden="1" x14ac:dyDescent="0.25">
      <c r="A278" s="29"/>
      <c r="B278" s="15"/>
      <c r="C278" s="15"/>
      <c r="D278" s="15"/>
      <c r="E278" s="15"/>
      <c r="F278" s="15">
        <f t="shared" si="77"/>
        <v>0</v>
      </c>
      <c r="G278" s="15"/>
      <c r="H278" s="16"/>
      <c r="I278" s="16">
        <f t="shared" si="72"/>
        <v>0</v>
      </c>
      <c r="J278" s="15"/>
      <c r="K278" s="15"/>
      <c r="L278" s="15">
        <f t="shared" si="73"/>
        <v>0</v>
      </c>
      <c r="M278" s="15">
        <f t="shared" si="78"/>
        <v>0</v>
      </c>
      <c r="N278" s="117"/>
    </row>
    <row r="279" spans="1:14" s="4" customFormat="1" ht="15" hidden="1" x14ac:dyDescent="0.25">
      <c r="A279" s="29"/>
      <c r="B279" s="15"/>
      <c r="C279" s="15"/>
      <c r="D279" s="15"/>
      <c r="E279" s="15"/>
      <c r="F279" s="15">
        <f t="shared" si="77"/>
        <v>0</v>
      </c>
      <c r="G279" s="15"/>
      <c r="H279" s="16"/>
      <c r="I279" s="16">
        <f t="shared" si="72"/>
        <v>0</v>
      </c>
      <c r="J279" s="15"/>
      <c r="K279" s="15"/>
      <c r="L279" s="15">
        <f t="shared" si="73"/>
        <v>0</v>
      </c>
      <c r="M279" s="15">
        <f t="shared" si="78"/>
        <v>0</v>
      </c>
      <c r="N279" s="117"/>
    </row>
    <row r="280" spans="1:14" s="4" customFormat="1" ht="15" hidden="1" x14ac:dyDescent="0.25">
      <c r="A280" s="29"/>
      <c r="B280" s="15"/>
      <c r="C280" s="15"/>
      <c r="D280" s="15"/>
      <c r="E280" s="15"/>
      <c r="F280" s="15">
        <f t="shared" si="77"/>
        <v>0</v>
      </c>
      <c r="G280" s="15"/>
      <c r="H280" s="16"/>
      <c r="I280" s="16">
        <f t="shared" si="72"/>
        <v>0</v>
      </c>
      <c r="J280" s="15"/>
      <c r="K280" s="15"/>
      <c r="L280" s="15">
        <f t="shared" si="73"/>
        <v>0</v>
      </c>
      <c r="M280" s="15">
        <f t="shared" si="78"/>
        <v>0</v>
      </c>
      <c r="N280" s="117"/>
    </row>
    <row r="281" spans="1:14" s="4" customFormat="1" ht="38.25" x14ac:dyDescent="0.25">
      <c r="A281" s="29" t="s">
        <v>111</v>
      </c>
      <c r="B281" s="15"/>
      <c r="C281" s="15"/>
      <c r="D281" s="15"/>
      <c r="E281" s="15"/>
      <c r="F281" s="15">
        <f t="shared" si="77"/>
        <v>0</v>
      </c>
      <c r="G281" s="15"/>
      <c r="H281" s="16"/>
      <c r="I281" s="16">
        <f t="shared" si="72"/>
        <v>0</v>
      </c>
      <c r="J281" s="15"/>
      <c r="K281" s="15"/>
      <c r="L281" s="15">
        <f t="shared" si="73"/>
        <v>0</v>
      </c>
      <c r="M281" s="15">
        <f t="shared" si="78"/>
        <v>0</v>
      </c>
      <c r="N281" s="117"/>
    </row>
    <row r="282" spans="1:14" s="4" customFormat="1" ht="25.5" x14ac:dyDescent="0.25">
      <c r="A282" s="32" t="s">
        <v>48</v>
      </c>
      <c r="B282" s="15"/>
      <c r="C282" s="15"/>
      <c r="D282" s="15"/>
      <c r="E282" s="15"/>
      <c r="F282" s="15">
        <f t="shared" si="77"/>
        <v>0</v>
      </c>
      <c r="G282" s="15"/>
      <c r="H282" s="16"/>
      <c r="I282" s="16">
        <f t="shared" si="72"/>
        <v>0</v>
      </c>
      <c r="J282" s="15"/>
      <c r="K282" s="15"/>
      <c r="L282" s="15">
        <f t="shared" si="73"/>
        <v>0</v>
      </c>
      <c r="M282" s="15">
        <f t="shared" si="78"/>
        <v>0</v>
      </c>
      <c r="N282" s="117"/>
    </row>
    <row r="283" spans="1:14" s="4" customFormat="1" ht="51" x14ac:dyDescent="0.25">
      <c r="A283" s="29" t="s">
        <v>112</v>
      </c>
      <c r="B283" s="15"/>
      <c r="C283" s="15"/>
      <c r="D283" s="15"/>
      <c r="E283" s="15"/>
      <c r="F283" s="15">
        <f t="shared" si="77"/>
        <v>0</v>
      </c>
      <c r="G283" s="15"/>
      <c r="H283" s="16"/>
      <c r="I283" s="16">
        <f t="shared" si="72"/>
        <v>0</v>
      </c>
      <c r="J283" s="15"/>
      <c r="K283" s="15"/>
      <c r="L283" s="15">
        <f t="shared" si="73"/>
        <v>0</v>
      </c>
      <c r="M283" s="15">
        <f t="shared" si="78"/>
        <v>0</v>
      </c>
      <c r="N283" s="117"/>
    </row>
    <row r="284" spans="1:14" s="4" customFormat="1" ht="25.5" x14ac:dyDescent="0.25">
      <c r="A284" s="32" t="s">
        <v>48</v>
      </c>
      <c r="B284" s="15"/>
      <c r="C284" s="15"/>
      <c r="D284" s="15"/>
      <c r="E284" s="15"/>
      <c r="F284" s="15">
        <f t="shared" si="77"/>
        <v>0</v>
      </c>
      <c r="G284" s="15"/>
      <c r="H284" s="16"/>
      <c r="I284" s="16">
        <f t="shared" si="72"/>
        <v>0</v>
      </c>
      <c r="J284" s="15"/>
      <c r="K284" s="15"/>
      <c r="L284" s="15">
        <f t="shared" si="73"/>
        <v>0</v>
      </c>
      <c r="M284" s="15">
        <f t="shared" si="78"/>
        <v>0</v>
      </c>
      <c r="N284" s="117"/>
    </row>
    <row r="285" spans="1:14" s="4" customFormat="1" ht="63.75" customHeight="1" x14ac:dyDescent="0.25">
      <c r="A285" s="29" t="s">
        <v>113</v>
      </c>
      <c r="B285" s="15"/>
      <c r="C285" s="15"/>
      <c r="D285" s="15"/>
      <c r="E285" s="15"/>
      <c r="F285" s="15">
        <f t="shared" si="77"/>
        <v>0</v>
      </c>
      <c r="G285" s="15"/>
      <c r="H285" s="16"/>
      <c r="I285" s="16">
        <f t="shared" si="72"/>
        <v>0</v>
      </c>
      <c r="J285" s="15"/>
      <c r="K285" s="15"/>
      <c r="L285" s="15">
        <f t="shared" si="73"/>
        <v>0</v>
      </c>
      <c r="M285" s="15">
        <f t="shared" si="78"/>
        <v>0</v>
      </c>
      <c r="N285" s="117"/>
    </row>
    <row r="286" spans="1:14" s="4" customFormat="1" ht="25.5" x14ac:dyDescent="0.25">
      <c r="A286" s="32" t="s">
        <v>48</v>
      </c>
      <c r="B286" s="15"/>
      <c r="C286" s="15"/>
      <c r="D286" s="15"/>
      <c r="E286" s="15"/>
      <c r="F286" s="15">
        <f t="shared" si="77"/>
        <v>0</v>
      </c>
      <c r="G286" s="15"/>
      <c r="H286" s="16"/>
      <c r="I286" s="16">
        <f t="shared" si="72"/>
        <v>0</v>
      </c>
      <c r="J286" s="15"/>
      <c r="K286" s="15"/>
      <c r="L286" s="15">
        <f t="shared" si="73"/>
        <v>0</v>
      </c>
      <c r="M286" s="15">
        <f t="shared" si="78"/>
        <v>0</v>
      </c>
      <c r="N286" s="117"/>
    </row>
    <row r="287" spans="1:14" ht="25.5" x14ac:dyDescent="0.25">
      <c r="A287" s="29" t="s">
        <v>114</v>
      </c>
      <c r="B287" s="33">
        <v>331400</v>
      </c>
      <c r="C287" s="33">
        <f>C288</f>
        <v>338000</v>
      </c>
      <c r="D287" s="33">
        <f>D288</f>
        <v>338000</v>
      </c>
      <c r="E287" s="33">
        <v>309837</v>
      </c>
      <c r="F287" s="33">
        <f t="shared" si="77"/>
        <v>0</v>
      </c>
      <c r="G287" s="33"/>
      <c r="H287" s="16"/>
      <c r="I287" s="16">
        <f t="shared" si="72"/>
        <v>0</v>
      </c>
      <c r="J287" s="33"/>
      <c r="K287" s="33"/>
      <c r="L287" s="33">
        <f t="shared" si="73"/>
        <v>0</v>
      </c>
      <c r="M287" s="33">
        <f t="shared" si="78"/>
        <v>338000</v>
      </c>
      <c r="N287" s="117"/>
    </row>
    <row r="288" spans="1:14" ht="25.5" x14ac:dyDescent="0.25">
      <c r="A288" s="32" t="s">
        <v>48</v>
      </c>
      <c r="B288" s="33">
        <v>331400</v>
      </c>
      <c r="C288" s="33">
        <v>338000</v>
      </c>
      <c r="D288" s="33">
        <v>338000</v>
      </c>
      <c r="E288" s="19">
        <v>309837</v>
      </c>
      <c r="F288" s="33">
        <f t="shared" si="77"/>
        <v>0</v>
      </c>
      <c r="G288" s="33"/>
      <c r="H288" s="16"/>
      <c r="I288" s="16">
        <f t="shared" si="72"/>
        <v>0</v>
      </c>
      <c r="J288" s="33"/>
      <c r="K288" s="33"/>
      <c r="L288" s="33">
        <f t="shared" si="73"/>
        <v>0</v>
      </c>
      <c r="M288" s="33">
        <f t="shared" si="78"/>
        <v>338000</v>
      </c>
      <c r="N288" s="117"/>
    </row>
    <row r="289" spans="1:501" s="39" customFormat="1" ht="33" customHeight="1" x14ac:dyDescent="0.25">
      <c r="A289" s="29" t="s">
        <v>115</v>
      </c>
      <c r="B289" s="15">
        <v>6425320.3700000001</v>
      </c>
      <c r="C289" s="15">
        <v>0</v>
      </c>
      <c r="D289" s="15">
        <v>0</v>
      </c>
      <c r="E289" s="15"/>
      <c r="F289" s="15">
        <f t="shared" si="77"/>
        <v>0</v>
      </c>
      <c r="G289" s="15">
        <v>0</v>
      </c>
      <c r="H289" s="16">
        <v>0</v>
      </c>
      <c r="I289" s="16">
        <f t="shared" si="72"/>
        <v>0</v>
      </c>
      <c r="J289" s="15"/>
      <c r="K289" s="15"/>
      <c r="L289" s="15">
        <f t="shared" si="73"/>
        <v>0</v>
      </c>
      <c r="M289" s="15">
        <f t="shared" si="78"/>
        <v>0</v>
      </c>
      <c r="N289" s="186"/>
    </row>
    <row r="290" spans="1:501" s="39" customFormat="1" ht="25.5" x14ac:dyDescent="0.25">
      <c r="A290" s="32" t="s">
        <v>48</v>
      </c>
      <c r="B290" s="15"/>
      <c r="C290" s="15"/>
      <c r="D290" s="15"/>
      <c r="E290" s="15"/>
      <c r="F290" s="15">
        <f t="shared" si="77"/>
        <v>0</v>
      </c>
      <c r="G290" s="15"/>
      <c r="H290" s="16"/>
      <c r="I290" s="16">
        <f t="shared" si="72"/>
        <v>0</v>
      </c>
      <c r="J290" s="15"/>
      <c r="K290" s="15"/>
      <c r="L290" s="15">
        <f t="shared" si="73"/>
        <v>0</v>
      </c>
      <c r="M290" s="15">
        <f t="shared" si="78"/>
        <v>0</v>
      </c>
      <c r="N290" s="117"/>
    </row>
    <row r="291" spans="1:501" s="39" customFormat="1" ht="63.75" x14ac:dyDescent="0.25">
      <c r="A291" s="29" t="s">
        <v>116</v>
      </c>
      <c r="B291" s="15"/>
      <c r="C291" s="15"/>
      <c r="D291" s="15"/>
      <c r="E291" s="15"/>
      <c r="F291" s="15">
        <f t="shared" si="77"/>
        <v>0</v>
      </c>
      <c r="G291" s="15"/>
      <c r="H291" s="16"/>
      <c r="I291" s="16">
        <f t="shared" si="72"/>
        <v>0</v>
      </c>
      <c r="J291" s="15"/>
      <c r="K291" s="15"/>
      <c r="L291" s="15">
        <f t="shared" si="73"/>
        <v>0</v>
      </c>
      <c r="M291" s="15">
        <f t="shared" si="78"/>
        <v>0</v>
      </c>
      <c r="N291" s="117"/>
    </row>
    <row r="292" spans="1:501" s="39" customFormat="1" ht="51" x14ac:dyDescent="0.25">
      <c r="A292" s="29" t="s">
        <v>117</v>
      </c>
      <c r="B292" s="15"/>
      <c r="C292" s="15"/>
      <c r="D292" s="15"/>
      <c r="E292" s="15"/>
      <c r="F292" s="15">
        <f t="shared" si="77"/>
        <v>0</v>
      </c>
      <c r="G292" s="15"/>
      <c r="H292" s="16"/>
      <c r="I292" s="16">
        <f t="shared" ref="I292:I353" si="79">J292+K292</f>
        <v>0</v>
      </c>
      <c r="J292" s="15"/>
      <c r="K292" s="15"/>
      <c r="L292" s="15">
        <f t="shared" ref="L292:L353" si="80">I292+F292</f>
        <v>0</v>
      </c>
      <c r="M292" s="15">
        <f t="shared" si="78"/>
        <v>0</v>
      </c>
      <c r="N292" s="117"/>
    </row>
    <row r="293" spans="1:501" s="39" customFormat="1" ht="87.75" customHeight="1" x14ac:dyDescent="0.25">
      <c r="A293" s="29" t="s">
        <v>118</v>
      </c>
      <c r="B293" s="33">
        <v>862317</v>
      </c>
      <c r="C293" s="33">
        <f>C294</f>
        <v>0</v>
      </c>
      <c r="D293" s="33">
        <f>D294</f>
        <v>0</v>
      </c>
      <c r="E293" s="33">
        <f>E294</f>
        <v>0</v>
      </c>
      <c r="F293" s="33">
        <f t="shared" si="77"/>
        <v>0</v>
      </c>
      <c r="G293" s="33"/>
      <c r="H293" s="16"/>
      <c r="I293" s="16">
        <f t="shared" si="79"/>
        <v>0</v>
      </c>
      <c r="J293" s="33"/>
      <c r="K293" s="33"/>
      <c r="L293" s="33">
        <f t="shared" si="80"/>
        <v>0</v>
      </c>
      <c r="M293" s="33">
        <f t="shared" si="78"/>
        <v>0</v>
      </c>
      <c r="N293" s="174"/>
    </row>
    <row r="294" spans="1:501" s="39" customFormat="1" ht="91.5" customHeight="1" x14ac:dyDescent="0.25">
      <c r="A294" s="32" t="s">
        <v>48</v>
      </c>
      <c r="B294" s="33">
        <v>862317</v>
      </c>
      <c r="C294" s="33">
        <v>0</v>
      </c>
      <c r="D294" s="33">
        <v>0</v>
      </c>
      <c r="E294" s="33"/>
      <c r="F294" s="33">
        <f t="shared" si="77"/>
        <v>0</v>
      </c>
      <c r="G294" s="33"/>
      <c r="H294" s="16"/>
      <c r="I294" s="16">
        <f t="shared" si="79"/>
        <v>0</v>
      </c>
      <c r="J294" s="33"/>
      <c r="K294" s="33"/>
      <c r="L294" s="33">
        <f t="shared" si="80"/>
        <v>0</v>
      </c>
      <c r="M294" s="33">
        <f t="shared" si="78"/>
        <v>0</v>
      </c>
      <c r="N294" s="174"/>
    </row>
    <row r="295" spans="1:501" s="40" customFormat="1" ht="96.75" customHeight="1" x14ac:dyDescent="0.25">
      <c r="A295" s="29" t="s">
        <v>119</v>
      </c>
      <c r="B295" s="33"/>
      <c r="C295" s="33">
        <v>4800000</v>
      </c>
      <c r="D295" s="33">
        <v>5664100</v>
      </c>
      <c r="E295" s="33">
        <v>5791100</v>
      </c>
      <c r="F295" s="33">
        <f t="shared" si="77"/>
        <v>6665200</v>
      </c>
      <c r="G295" s="33">
        <v>5665200</v>
      </c>
      <c r="H295" s="16">
        <v>1000000</v>
      </c>
      <c r="I295" s="16">
        <f t="shared" si="79"/>
        <v>0</v>
      </c>
      <c r="J295" s="33"/>
      <c r="K295" s="33"/>
      <c r="L295" s="33">
        <f t="shared" si="80"/>
        <v>6665200</v>
      </c>
      <c r="M295" s="33">
        <f t="shared" si="78"/>
        <v>12329300</v>
      </c>
      <c r="N295" s="185" t="s">
        <v>299</v>
      </c>
      <c r="O295" s="39"/>
      <c r="P295" s="39"/>
      <c r="Q295" s="39"/>
      <c r="R295" s="39"/>
      <c r="S295" s="39"/>
      <c r="T295" s="39"/>
      <c r="U295" s="39"/>
      <c r="V295" s="39"/>
      <c r="W295" s="39"/>
      <c r="X295" s="39"/>
      <c r="Y295" s="39"/>
      <c r="Z295" s="39"/>
      <c r="AA295" s="39"/>
      <c r="AB295" s="39"/>
      <c r="AC295" s="39"/>
      <c r="AD295" s="39"/>
      <c r="AE295" s="39"/>
      <c r="AF295" s="39"/>
      <c r="AG295" s="39"/>
      <c r="AH295" s="39"/>
      <c r="AI295" s="39"/>
      <c r="AJ295" s="39"/>
      <c r="AK295" s="39"/>
      <c r="AL295" s="39"/>
      <c r="AM295" s="39"/>
      <c r="AN295" s="39"/>
      <c r="AO295" s="39"/>
      <c r="AP295" s="39"/>
      <c r="AQ295" s="39"/>
      <c r="AR295" s="39"/>
      <c r="AS295" s="39"/>
      <c r="AT295" s="39"/>
      <c r="AU295" s="39"/>
      <c r="AV295" s="39"/>
      <c r="AW295" s="39"/>
      <c r="AX295" s="39"/>
      <c r="AY295" s="39"/>
      <c r="AZ295" s="39"/>
      <c r="BA295" s="39"/>
      <c r="BB295" s="39"/>
      <c r="BC295" s="39"/>
      <c r="BD295" s="39"/>
      <c r="BE295" s="39"/>
      <c r="BF295" s="39"/>
      <c r="BG295" s="39"/>
      <c r="BH295" s="39"/>
      <c r="BI295" s="39"/>
      <c r="BJ295" s="39"/>
      <c r="BK295" s="39"/>
      <c r="BL295" s="39"/>
      <c r="BM295" s="39"/>
      <c r="BN295" s="39"/>
      <c r="BO295" s="39"/>
      <c r="BP295" s="39"/>
      <c r="BQ295" s="39"/>
      <c r="BR295" s="39"/>
      <c r="BS295" s="39"/>
      <c r="BT295" s="39"/>
      <c r="BU295" s="39"/>
      <c r="BV295" s="39"/>
      <c r="BW295" s="39"/>
      <c r="BX295" s="39"/>
      <c r="BY295" s="39"/>
      <c r="BZ295" s="39"/>
      <c r="CA295" s="39"/>
      <c r="CB295" s="39"/>
      <c r="CC295" s="39"/>
      <c r="CD295" s="39"/>
      <c r="CE295" s="39"/>
      <c r="CF295" s="39"/>
      <c r="CG295" s="39"/>
      <c r="CH295" s="39"/>
      <c r="CI295" s="39"/>
      <c r="CJ295" s="39"/>
      <c r="CK295" s="39"/>
      <c r="CL295" s="39"/>
      <c r="CM295" s="39"/>
      <c r="CN295" s="39"/>
      <c r="CO295" s="39"/>
      <c r="CP295" s="39"/>
      <c r="CQ295" s="39"/>
      <c r="CR295" s="39"/>
      <c r="CS295" s="39"/>
      <c r="CT295" s="39"/>
      <c r="CU295" s="39"/>
      <c r="CV295" s="39"/>
      <c r="CW295" s="39"/>
      <c r="CX295" s="39"/>
      <c r="CY295" s="39"/>
      <c r="CZ295" s="39"/>
      <c r="DA295" s="39"/>
      <c r="DB295" s="39"/>
      <c r="DC295" s="39"/>
      <c r="DD295" s="39"/>
      <c r="DE295" s="39"/>
      <c r="DF295" s="39"/>
      <c r="DG295" s="39"/>
      <c r="DH295" s="39"/>
      <c r="DI295" s="39"/>
      <c r="DJ295" s="39"/>
      <c r="DK295" s="39"/>
      <c r="DL295" s="39"/>
      <c r="DM295" s="39"/>
      <c r="DN295" s="39"/>
      <c r="DO295" s="39"/>
      <c r="DP295" s="39"/>
      <c r="DQ295" s="39"/>
      <c r="DR295" s="39"/>
      <c r="DS295" s="39"/>
      <c r="DT295" s="39"/>
      <c r="DU295" s="39"/>
      <c r="DV295" s="39"/>
      <c r="DW295" s="39"/>
      <c r="DX295" s="39"/>
      <c r="DY295" s="39"/>
      <c r="DZ295" s="39"/>
      <c r="EA295" s="39"/>
      <c r="EB295" s="39"/>
      <c r="EC295" s="39"/>
      <c r="ED295" s="39"/>
      <c r="EE295" s="39"/>
      <c r="EF295" s="39"/>
      <c r="EG295" s="39"/>
      <c r="EH295" s="39"/>
      <c r="EI295" s="39"/>
      <c r="EJ295" s="39"/>
      <c r="EK295" s="39"/>
      <c r="EL295" s="39"/>
      <c r="EM295" s="39"/>
      <c r="EN295" s="39"/>
      <c r="EO295" s="39"/>
      <c r="EP295" s="39"/>
      <c r="EQ295" s="39"/>
      <c r="ER295" s="39"/>
      <c r="ES295" s="39"/>
      <c r="ET295" s="39"/>
      <c r="EU295" s="39"/>
      <c r="EV295" s="39"/>
      <c r="EW295" s="39"/>
      <c r="EX295" s="39"/>
      <c r="EY295" s="39"/>
      <c r="EZ295" s="39"/>
      <c r="FA295" s="39"/>
      <c r="FB295" s="39"/>
      <c r="FC295" s="39"/>
      <c r="FD295" s="39"/>
      <c r="FE295" s="39"/>
      <c r="FF295" s="39"/>
      <c r="FG295" s="39"/>
      <c r="FH295" s="39"/>
      <c r="FI295" s="39"/>
      <c r="FJ295" s="39"/>
      <c r="FK295" s="39"/>
      <c r="FL295" s="39"/>
      <c r="FM295" s="39"/>
      <c r="FN295" s="39"/>
      <c r="FO295" s="39"/>
      <c r="FP295" s="39"/>
      <c r="FQ295" s="39"/>
      <c r="FR295" s="39"/>
      <c r="FS295" s="39"/>
      <c r="FT295" s="39"/>
      <c r="FU295" s="39"/>
      <c r="FV295" s="39"/>
      <c r="FW295" s="39"/>
      <c r="FX295" s="39"/>
      <c r="FY295" s="39"/>
      <c r="FZ295" s="39"/>
      <c r="GA295" s="39"/>
      <c r="GB295" s="39"/>
      <c r="GC295" s="39"/>
      <c r="GD295" s="39"/>
      <c r="GE295" s="39"/>
      <c r="GF295" s="39"/>
      <c r="GG295" s="39"/>
      <c r="GH295" s="39"/>
      <c r="GI295" s="39"/>
      <c r="GJ295" s="39"/>
      <c r="GK295" s="39"/>
      <c r="GL295" s="39"/>
      <c r="GM295" s="39"/>
      <c r="GN295" s="39"/>
      <c r="GO295" s="39"/>
      <c r="GP295" s="39"/>
      <c r="GQ295" s="39"/>
      <c r="GR295" s="39"/>
      <c r="GS295" s="39"/>
      <c r="GT295" s="39"/>
      <c r="GU295" s="39"/>
      <c r="GV295" s="39"/>
      <c r="GW295" s="39"/>
      <c r="GX295" s="39"/>
      <c r="GY295" s="39"/>
      <c r="GZ295" s="39"/>
      <c r="HA295" s="39"/>
      <c r="HB295" s="39"/>
      <c r="HC295" s="39"/>
      <c r="HD295" s="39"/>
      <c r="HE295" s="39"/>
      <c r="HF295" s="39"/>
      <c r="HG295" s="39"/>
      <c r="HH295" s="39"/>
      <c r="HI295" s="39"/>
      <c r="HJ295" s="39"/>
      <c r="HK295" s="39"/>
      <c r="HL295" s="39"/>
      <c r="HM295" s="39"/>
      <c r="HN295" s="39"/>
      <c r="HO295" s="39"/>
      <c r="HP295" s="39"/>
      <c r="HQ295" s="39"/>
      <c r="HR295" s="39"/>
      <c r="HS295" s="39"/>
      <c r="HT295" s="39"/>
      <c r="HU295" s="39"/>
      <c r="HV295" s="39"/>
      <c r="HW295" s="39"/>
      <c r="HX295" s="39"/>
      <c r="HY295" s="39"/>
      <c r="HZ295" s="39"/>
      <c r="IA295" s="39"/>
      <c r="IB295" s="39"/>
      <c r="IC295" s="39"/>
      <c r="ID295" s="39"/>
      <c r="IE295" s="39"/>
      <c r="IF295" s="39"/>
      <c r="IG295" s="39"/>
      <c r="IH295" s="39"/>
      <c r="II295" s="39"/>
      <c r="IJ295" s="39"/>
      <c r="IK295" s="39"/>
      <c r="IL295" s="39"/>
      <c r="IM295" s="39"/>
      <c r="IN295" s="39"/>
      <c r="IO295" s="39"/>
      <c r="IP295" s="39"/>
      <c r="IQ295" s="39"/>
      <c r="IR295" s="39"/>
      <c r="IS295" s="39"/>
      <c r="IT295" s="39"/>
      <c r="IU295" s="39"/>
      <c r="IV295" s="39"/>
      <c r="IW295" s="39"/>
      <c r="IX295" s="39"/>
      <c r="IY295" s="39"/>
      <c r="IZ295" s="39"/>
      <c r="JA295" s="39"/>
      <c r="JB295" s="39"/>
      <c r="JC295" s="39"/>
      <c r="JD295" s="39"/>
      <c r="JE295" s="39"/>
      <c r="JF295" s="39"/>
      <c r="JG295" s="39"/>
      <c r="JH295" s="39"/>
      <c r="JI295" s="39"/>
      <c r="JJ295" s="39"/>
      <c r="JK295" s="39"/>
      <c r="JL295" s="39"/>
      <c r="JM295" s="39"/>
      <c r="JN295" s="39"/>
      <c r="JO295" s="39"/>
      <c r="JP295" s="39"/>
      <c r="JQ295" s="39"/>
      <c r="JR295" s="39"/>
      <c r="JS295" s="39"/>
      <c r="JT295" s="39"/>
      <c r="JU295" s="39"/>
      <c r="JV295" s="39"/>
      <c r="JW295" s="39"/>
      <c r="JX295" s="39"/>
      <c r="JY295" s="39"/>
      <c r="JZ295" s="39"/>
      <c r="KA295" s="39"/>
      <c r="KB295" s="39"/>
      <c r="KC295" s="39"/>
      <c r="KD295" s="39"/>
      <c r="KE295" s="39"/>
      <c r="KF295" s="39"/>
      <c r="KG295" s="39"/>
      <c r="KH295" s="39"/>
      <c r="KI295" s="39"/>
      <c r="KJ295" s="39"/>
      <c r="KK295" s="39"/>
      <c r="KL295" s="39"/>
      <c r="KM295" s="39"/>
      <c r="KN295" s="39"/>
      <c r="KO295" s="39"/>
      <c r="KP295" s="39"/>
      <c r="KQ295" s="39"/>
      <c r="KR295" s="39"/>
      <c r="KS295" s="39"/>
      <c r="KT295" s="39"/>
      <c r="KU295" s="39"/>
      <c r="KV295" s="39"/>
      <c r="KW295" s="39"/>
      <c r="KX295" s="39"/>
      <c r="KY295" s="39"/>
      <c r="KZ295" s="39"/>
      <c r="LA295" s="39"/>
      <c r="LB295" s="39"/>
      <c r="LC295" s="39"/>
      <c r="LD295" s="39"/>
      <c r="LE295" s="39"/>
      <c r="LF295" s="39"/>
      <c r="LG295" s="39"/>
      <c r="LH295" s="39"/>
      <c r="LI295" s="39"/>
      <c r="LJ295" s="39"/>
      <c r="LK295" s="39"/>
      <c r="LL295" s="39"/>
      <c r="LM295" s="39"/>
      <c r="LN295" s="39"/>
      <c r="LO295" s="39"/>
      <c r="LP295" s="39"/>
      <c r="LQ295" s="39"/>
      <c r="LR295" s="39"/>
      <c r="LS295" s="39"/>
      <c r="LT295" s="39"/>
      <c r="LU295" s="39"/>
      <c r="LV295" s="39"/>
      <c r="LW295" s="39"/>
      <c r="LX295" s="39"/>
      <c r="LY295" s="39"/>
      <c r="LZ295" s="39"/>
      <c r="MA295" s="39"/>
      <c r="MB295" s="39"/>
      <c r="MC295" s="39"/>
      <c r="MD295" s="39"/>
      <c r="ME295" s="39"/>
      <c r="MF295" s="39"/>
      <c r="MG295" s="39"/>
      <c r="MH295" s="39"/>
      <c r="MI295" s="39"/>
      <c r="MJ295" s="39"/>
      <c r="MK295" s="39"/>
      <c r="ML295" s="39"/>
      <c r="MM295" s="39"/>
      <c r="MN295" s="39"/>
      <c r="MO295" s="39"/>
      <c r="MP295" s="39"/>
      <c r="MQ295" s="39"/>
      <c r="MR295" s="39"/>
      <c r="MS295" s="39"/>
      <c r="MT295" s="39"/>
      <c r="MU295" s="39"/>
      <c r="MV295" s="39"/>
      <c r="MW295" s="39"/>
      <c r="MX295" s="39"/>
      <c r="MY295" s="39"/>
      <c r="MZ295" s="39"/>
      <c r="NA295" s="39"/>
      <c r="NB295" s="39"/>
      <c r="NC295" s="39"/>
      <c r="ND295" s="39"/>
      <c r="NE295" s="39"/>
      <c r="NF295" s="39"/>
      <c r="NG295" s="39"/>
      <c r="NH295" s="39"/>
      <c r="NI295" s="39"/>
      <c r="NJ295" s="39"/>
      <c r="NK295" s="39"/>
      <c r="NL295" s="39"/>
      <c r="NM295" s="39"/>
      <c r="NN295" s="39"/>
      <c r="NO295" s="39"/>
      <c r="NP295" s="39"/>
      <c r="NQ295" s="39"/>
      <c r="NR295" s="39"/>
      <c r="NS295" s="39"/>
      <c r="NT295" s="39"/>
      <c r="NU295" s="39"/>
      <c r="NV295" s="39"/>
      <c r="NW295" s="39"/>
      <c r="NX295" s="39"/>
      <c r="NY295" s="39"/>
      <c r="NZ295" s="39"/>
      <c r="OA295" s="39"/>
      <c r="OB295" s="39"/>
      <c r="OC295" s="39"/>
      <c r="OD295" s="39"/>
      <c r="OE295" s="39"/>
      <c r="OF295" s="39"/>
      <c r="OG295" s="39"/>
      <c r="OH295" s="39"/>
      <c r="OI295" s="39"/>
      <c r="OJ295" s="39"/>
      <c r="OK295" s="39"/>
      <c r="OL295" s="39"/>
      <c r="OM295" s="39"/>
      <c r="ON295" s="39"/>
      <c r="OO295" s="39"/>
      <c r="OP295" s="39"/>
      <c r="OQ295" s="39"/>
      <c r="OR295" s="39"/>
      <c r="OS295" s="39"/>
      <c r="OT295" s="39"/>
      <c r="OU295" s="39"/>
      <c r="OV295" s="39"/>
      <c r="OW295" s="39"/>
      <c r="OX295" s="39"/>
      <c r="OY295" s="39"/>
      <c r="OZ295" s="39"/>
      <c r="PA295" s="39"/>
      <c r="PB295" s="39"/>
      <c r="PC295" s="39"/>
      <c r="PD295" s="39"/>
      <c r="PE295" s="39"/>
      <c r="PF295" s="39"/>
      <c r="PG295" s="39"/>
      <c r="PH295" s="39"/>
      <c r="PI295" s="39"/>
      <c r="PJ295" s="39"/>
      <c r="PK295" s="39"/>
      <c r="PL295" s="39"/>
      <c r="PM295" s="39"/>
      <c r="PN295" s="39"/>
      <c r="PO295" s="39"/>
      <c r="PP295" s="39"/>
      <c r="PQ295" s="39"/>
      <c r="PR295" s="39"/>
      <c r="PS295" s="39"/>
      <c r="PT295" s="39"/>
      <c r="PU295" s="39"/>
      <c r="PV295" s="39"/>
      <c r="PW295" s="39"/>
      <c r="PX295" s="39"/>
      <c r="PY295" s="39"/>
      <c r="PZ295" s="39"/>
      <c r="QA295" s="39"/>
      <c r="QB295" s="39"/>
      <c r="QC295" s="39"/>
      <c r="QD295" s="39"/>
      <c r="QE295" s="39"/>
      <c r="QF295" s="39"/>
      <c r="QG295" s="39"/>
      <c r="QH295" s="39"/>
      <c r="QI295" s="39"/>
      <c r="QJ295" s="39"/>
      <c r="QK295" s="39"/>
      <c r="QL295" s="39"/>
      <c r="QM295" s="39"/>
      <c r="QN295" s="39"/>
      <c r="QO295" s="39"/>
      <c r="QP295" s="39"/>
      <c r="QQ295" s="39"/>
      <c r="QR295" s="39"/>
      <c r="QS295" s="39"/>
      <c r="QT295" s="39"/>
      <c r="QU295" s="39"/>
      <c r="QV295" s="39"/>
      <c r="QW295" s="39"/>
      <c r="QX295" s="39"/>
      <c r="QY295" s="39"/>
      <c r="QZ295" s="39"/>
      <c r="RA295" s="39"/>
      <c r="RB295" s="39"/>
      <c r="RC295" s="39"/>
      <c r="RD295" s="39"/>
      <c r="RE295" s="39"/>
      <c r="RF295" s="39"/>
      <c r="RG295" s="39"/>
      <c r="RH295" s="39"/>
      <c r="RI295" s="39"/>
      <c r="RJ295" s="39"/>
      <c r="RK295" s="39"/>
      <c r="RL295" s="39"/>
      <c r="RM295" s="39"/>
      <c r="RN295" s="39"/>
      <c r="RO295" s="39"/>
      <c r="RP295" s="39"/>
      <c r="RQ295" s="39"/>
      <c r="RR295" s="39"/>
      <c r="RS295" s="39"/>
      <c r="RT295" s="39"/>
      <c r="RU295" s="39"/>
      <c r="RV295" s="39"/>
      <c r="RW295" s="39"/>
      <c r="RX295" s="39"/>
      <c r="RY295" s="39"/>
      <c r="RZ295" s="39"/>
      <c r="SA295" s="39"/>
      <c r="SB295" s="39"/>
      <c r="SC295" s="39"/>
      <c r="SD295" s="39"/>
      <c r="SE295" s="39"/>
      <c r="SF295" s="39"/>
      <c r="SG295" s="39"/>
    </row>
    <row r="296" spans="1:501" s="40" customFormat="1" ht="30" customHeight="1" x14ac:dyDescent="0.25">
      <c r="A296" s="32" t="s">
        <v>48</v>
      </c>
      <c r="B296" s="15"/>
      <c r="C296" s="15">
        <v>0</v>
      </c>
      <c r="D296" s="15">
        <v>0</v>
      </c>
      <c r="E296" s="19"/>
      <c r="F296" s="15">
        <f t="shared" si="77"/>
        <v>5665200</v>
      </c>
      <c r="G296" s="15">
        <v>5665200</v>
      </c>
      <c r="H296" s="16"/>
      <c r="I296" s="16">
        <f t="shared" si="79"/>
        <v>0</v>
      </c>
      <c r="J296" s="15"/>
      <c r="K296" s="15"/>
      <c r="L296" s="15">
        <f t="shared" si="80"/>
        <v>5665200</v>
      </c>
      <c r="M296" s="15">
        <f t="shared" si="78"/>
        <v>5665200</v>
      </c>
      <c r="N296" s="117"/>
      <c r="O296" s="39"/>
      <c r="P296" s="39"/>
      <c r="Q296" s="39"/>
      <c r="R296" s="39"/>
      <c r="S296" s="39"/>
      <c r="T296" s="39"/>
      <c r="U296" s="39"/>
      <c r="V296" s="39"/>
      <c r="W296" s="39"/>
      <c r="X296" s="39"/>
      <c r="Y296" s="39"/>
      <c r="Z296" s="39"/>
      <c r="AA296" s="39"/>
      <c r="AB296" s="39"/>
      <c r="AC296" s="39"/>
      <c r="AD296" s="39"/>
      <c r="AE296" s="39"/>
      <c r="AF296" s="39"/>
      <c r="AG296" s="39"/>
      <c r="AH296" s="39"/>
      <c r="AI296" s="39"/>
      <c r="AJ296" s="39"/>
      <c r="AK296" s="39"/>
      <c r="AL296" s="39"/>
      <c r="AM296" s="39"/>
      <c r="AN296" s="39"/>
      <c r="AO296" s="39"/>
      <c r="AP296" s="39"/>
      <c r="AQ296" s="39"/>
      <c r="AR296" s="39"/>
      <c r="AS296" s="39"/>
      <c r="AT296" s="39"/>
      <c r="AU296" s="39"/>
      <c r="AV296" s="39"/>
      <c r="AW296" s="39"/>
      <c r="AX296" s="39"/>
      <c r="AY296" s="39"/>
      <c r="AZ296" s="39"/>
      <c r="BA296" s="39"/>
      <c r="BB296" s="39"/>
      <c r="BC296" s="39"/>
      <c r="BD296" s="39"/>
      <c r="BE296" s="39"/>
      <c r="BF296" s="39"/>
      <c r="BG296" s="39"/>
      <c r="BH296" s="39"/>
      <c r="BI296" s="39"/>
      <c r="BJ296" s="39"/>
      <c r="BK296" s="39"/>
      <c r="BL296" s="39"/>
      <c r="BM296" s="39"/>
      <c r="BN296" s="39"/>
      <c r="BO296" s="39"/>
      <c r="BP296" s="39"/>
      <c r="BQ296" s="39"/>
      <c r="BR296" s="39"/>
      <c r="BS296" s="39"/>
      <c r="BT296" s="39"/>
      <c r="BU296" s="39"/>
      <c r="BV296" s="39"/>
      <c r="BW296" s="39"/>
      <c r="BX296" s="39"/>
      <c r="BY296" s="39"/>
      <c r="BZ296" s="39"/>
      <c r="CA296" s="39"/>
      <c r="CB296" s="39"/>
      <c r="CC296" s="39"/>
      <c r="CD296" s="39"/>
      <c r="CE296" s="39"/>
      <c r="CF296" s="39"/>
      <c r="CG296" s="39"/>
      <c r="CH296" s="39"/>
      <c r="CI296" s="39"/>
      <c r="CJ296" s="39"/>
      <c r="CK296" s="39"/>
      <c r="CL296" s="39"/>
      <c r="CM296" s="39"/>
      <c r="CN296" s="39"/>
      <c r="CO296" s="39"/>
      <c r="CP296" s="39"/>
      <c r="CQ296" s="39"/>
      <c r="CR296" s="39"/>
      <c r="CS296" s="39"/>
      <c r="CT296" s="39"/>
      <c r="CU296" s="39"/>
      <c r="CV296" s="39"/>
      <c r="CW296" s="39"/>
      <c r="CX296" s="39"/>
      <c r="CY296" s="39"/>
      <c r="CZ296" s="39"/>
      <c r="DA296" s="39"/>
      <c r="DB296" s="39"/>
      <c r="DC296" s="39"/>
      <c r="DD296" s="39"/>
      <c r="DE296" s="39"/>
      <c r="DF296" s="39"/>
      <c r="DG296" s="39"/>
      <c r="DH296" s="39"/>
      <c r="DI296" s="39"/>
      <c r="DJ296" s="39"/>
      <c r="DK296" s="39"/>
      <c r="DL296" s="39"/>
      <c r="DM296" s="39"/>
      <c r="DN296" s="39"/>
      <c r="DO296" s="39"/>
      <c r="DP296" s="39"/>
      <c r="DQ296" s="39"/>
      <c r="DR296" s="39"/>
      <c r="DS296" s="39"/>
      <c r="DT296" s="39"/>
      <c r="DU296" s="39"/>
      <c r="DV296" s="39"/>
      <c r="DW296" s="39"/>
      <c r="DX296" s="39"/>
      <c r="DY296" s="39"/>
      <c r="DZ296" s="39"/>
      <c r="EA296" s="39"/>
      <c r="EB296" s="39"/>
      <c r="EC296" s="39"/>
      <c r="ED296" s="39"/>
      <c r="EE296" s="39"/>
      <c r="EF296" s="39"/>
      <c r="EG296" s="39"/>
      <c r="EH296" s="39"/>
      <c r="EI296" s="39"/>
      <c r="EJ296" s="39"/>
      <c r="EK296" s="39"/>
      <c r="EL296" s="39"/>
      <c r="EM296" s="39"/>
      <c r="EN296" s="39"/>
      <c r="EO296" s="39"/>
      <c r="EP296" s="39"/>
      <c r="EQ296" s="39"/>
      <c r="ER296" s="39"/>
      <c r="ES296" s="39"/>
      <c r="ET296" s="39"/>
      <c r="EU296" s="39"/>
      <c r="EV296" s="39"/>
      <c r="EW296" s="39"/>
      <c r="EX296" s="39"/>
      <c r="EY296" s="39"/>
      <c r="EZ296" s="39"/>
      <c r="FA296" s="39"/>
      <c r="FB296" s="39"/>
      <c r="FC296" s="39"/>
      <c r="FD296" s="39"/>
      <c r="FE296" s="39"/>
      <c r="FF296" s="39"/>
      <c r="FG296" s="39"/>
      <c r="FH296" s="39"/>
      <c r="FI296" s="39"/>
      <c r="FJ296" s="39"/>
      <c r="FK296" s="39"/>
      <c r="FL296" s="39"/>
      <c r="FM296" s="39"/>
      <c r="FN296" s="39"/>
      <c r="FO296" s="39"/>
      <c r="FP296" s="39"/>
      <c r="FQ296" s="39"/>
      <c r="FR296" s="39"/>
      <c r="FS296" s="39"/>
      <c r="FT296" s="39"/>
      <c r="FU296" s="39"/>
      <c r="FV296" s="39"/>
      <c r="FW296" s="39"/>
      <c r="FX296" s="39"/>
      <c r="FY296" s="39"/>
      <c r="FZ296" s="39"/>
      <c r="GA296" s="39"/>
      <c r="GB296" s="39"/>
      <c r="GC296" s="39"/>
      <c r="GD296" s="39"/>
      <c r="GE296" s="39"/>
      <c r="GF296" s="39"/>
      <c r="GG296" s="39"/>
      <c r="GH296" s="39"/>
      <c r="GI296" s="39"/>
      <c r="GJ296" s="39"/>
      <c r="GK296" s="39"/>
      <c r="GL296" s="39"/>
      <c r="GM296" s="39"/>
      <c r="GN296" s="39"/>
      <c r="GO296" s="39"/>
      <c r="GP296" s="39"/>
      <c r="GQ296" s="39"/>
      <c r="GR296" s="39"/>
      <c r="GS296" s="39"/>
      <c r="GT296" s="39"/>
      <c r="GU296" s="39"/>
      <c r="GV296" s="39"/>
      <c r="GW296" s="39"/>
      <c r="GX296" s="39"/>
      <c r="GY296" s="39"/>
      <c r="GZ296" s="39"/>
      <c r="HA296" s="39"/>
      <c r="HB296" s="39"/>
      <c r="HC296" s="39"/>
      <c r="HD296" s="39"/>
      <c r="HE296" s="39"/>
      <c r="HF296" s="39"/>
      <c r="HG296" s="39"/>
      <c r="HH296" s="39"/>
      <c r="HI296" s="39"/>
      <c r="HJ296" s="39"/>
      <c r="HK296" s="39"/>
      <c r="HL296" s="39"/>
      <c r="HM296" s="39"/>
      <c r="HN296" s="39"/>
      <c r="HO296" s="39"/>
      <c r="HP296" s="39"/>
      <c r="HQ296" s="39"/>
      <c r="HR296" s="39"/>
      <c r="HS296" s="39"/>
      <c r="HT296" s="39"/>
      <c r="HU296" s="39"/>
      <c r="HV296" s="39"/>
      <c r="HW296" s="39"/>
      <c r="HX296" s="39"/>
      <c r="HY296" s="39"/>
      <c r="HZ296" s="39"/>
      <c r="IA296" s="39"/>
      <c r="IB296" s="39"/>
      <c r="IC296" s="39"/>
      <c r="ID296" s="39"/>
      <c r="IE296" s="39"/>
      <c r="IF296" s="39"/>
      <c r="IG296" s="39"/>
      <c r="IH296" s="39"/>
      <c r="II296" s="39"/>
      <c r="IJ296" s="39"/>
      <c r="IK296" s="39"/>
      <c r="IL296" s="39"/>
      <c r="IM296" s="39"/>
      <c r="IN296" s="39"/>
      <c r="IO296" s="39"/>
      <c r="IP296" s="39"/>
      <c r="IQ296" s="39"/>
      <c r="IR296" s="39"/>
      <c r="IS296" s="39"/>
      <c r="IT296" s="39"/>
      <c r="IU296" s="39"/>
      <c r="IV296" s="39"/>
      <c r="IW296" s="39"/>
      <c r="IX296" s="39"/>
      <c r="IY296" s="39"/>
      <c r="IZ296" s="39"/>
      <c r="JA296" s="39"/>
      <c r="JB296" s="39"/>
      <c r="JC296" s="39"/>
      <c r="JD296" s="39"/>
      <c r="JE296" s="39"/>
      <c r="JF296" s="39"/>
      <c r="JG296" s="39"/>
      <c r="JH296" s="39"/>
      <c r="JI296" s="39"/>
      <c r="JJ296" s="39"/>
      <c r="JK296" s="39"/>
      <c r="JL296" s="39"/>
      <c r="JM296" s="39"/>
      <c r="JN296" s="39"/>
      <c r="JO296" s="39"/>
      <c r="JP296" s="39"/>
      <c r="JQ296" s="39"/>
      <c r="JR296" s="39"/>
      <c r="JS296" s="39"/>
      <c r="JT296" s="39"/>
      <c r="JU296" s="39"/>
      <c r="JV296" s="39"/>
      <c r="JW296" s="39"/>
      <c r="JX296" s="39"/>
      <c r="JY296" s="39"/>
      <c r="JZ296" s="39"/>
      <c r="KA296" s="39"/>
      <c r="KB296" s="39"/>
      <c r="KC296" s="39"/>
      <c r="KD296" s="39"/>
      <c r="KE296" s="39"/>
      <c r="KF296" s="39"/>
      <c r="KG296" s="39"/>
      <c r="KH296" s="39"/>
      <c r="KI296" s="39"/>
      <c r="KJ296" s="39"/>
      <c r="KK296" s="39"/>
      <c r="KL296" s="39"/>
      <c r="KM296" s="39"/>
      <c r="KN296" s="39"/>
      <c r="KO296" s="39"/>
      <c r="KP296" s="39"/>
      <c r="KQ296" s="39"/>
      <c r="KR296" s="39"/>
      <c r="KS296" s="39"/>
      <c r="KT296" s="39"/>
      <c r="KU296" s="39"/>
      <c r="KV296" s="39"/>
      <c r="KW296" s="39"/>
      <c r="KX296" s="39"/>
      <c r="KY296" s="39"/>
      <c r="KZ296" s="39"/>
      <c r="LA296" s="39"/>
      <c r="LB296" s="39"/>
      <c r="LC296" s="39"/>
      <c r="LD296" s="39"/>
      <c r="LE296" s="39"/>
      <c r="LF296" s="39"/>
      <c r="LG296" s="39"/>
      <c r="LH296" s="39"/>
      <c r="LI296" s="39"/>
      <c r="LJ296" s="39"/>
      <c r="LK296" s="39"/>
      <c r="LL296" s="39"/>
      <c r="LM296" s="39"/>
      <c r="LN296" s="39"/>
      <c r="LO296" s="39"/>
      <c r="LP296" s="39"/>
      <c r="LQ296" s="39"/>
      <c r="LR296" s="39"/>
      <c r="LS296" s="39"/>
      <c r="LT296" s="39"/>
      <c r="LU296" s="39"/>
      <c r="LV296" s="39"/>
      <c r="LW296" s="39"/>
      <c r="LX296" s="39"/>
      <c r="LY296" s="39"/>
      <c r="LZ296" s="39"/>
      <c r="MA296" s="39"/>
      <c r="MB296" s="39"/>
      <c r="MC296" s="39"/>
      <c r="MD296" s="39"/>
      <c r="ME296" s="39"/>
      <c r="MF296" s="39"/>
      <c r="MG296" s="39"/>
      <c r="MH296" s="39"/>
      <c r="MI296" s="39"/>
      <c r="MJ296" s="39"/>
      <c r="MK296" s="39"/>
      <c r="ML296" s="39"/>
      <c r="MM296" s="39"/>
      <c r="MN296" s="39"/>
      <c r="MO296" s="39"/>
      <c r="MP296" s="39"/>
      <c r="MQ296" s="39"/>
      <c r="MR296" s="39"/>
      <c r="MS296" s="39"/>
      <c r="MT296" s="39"/>
      <c r="MU296" s="39"/>
      <c r="MV296" s="39"/>
      <c r="MW296" s="39"/>
      <c r="MX296" s="39"/>
      <c r="MY296" s="39"/>
      <c r="MZ296" s="39"/>
      <c r="NA296" s="39"/>
      <c r="NB296" s="39"/>
      <c r="NC296" s="39"/>
      <c r="ND296" s="39"/>
      <c r="NE296" s="39"/>
      <c r="NF296" s="39"/>
      <c r="NG296" s="39"/>
      <c r="NH296" s="39"/>
      <c r="NI296" s="39"/>
      <c r="NJ296" s="39"/>
      <c r="NK296" s="39"/>
      <c r="NL296" s="39"/>
      <c r="NM296" s="39"/>
      <c r="NN296" s="39"/>
      <c r="NO296" s="39"/>
      <c r="NP296" s="39"/>
      <c r="NQ296" s="39"/>
      <c r="NR296" s="39"/>
      <c r="NS296" s="39"/>
      <c r="NT296" s="39"/>
      <c r="NU296" s="39"/>
      <c r="NV296" s="39"/>
      <c r="NW296" s="39"/>
      <c r="NX296" s="39"/>
      <c r="NY296" s="39"/>
      <c r="NZ296" s="39"/>
      <c r="OA296" s="39"/>
      <c r="OB296" s="39"/>
      <c r="OC296" s="39"/>
      <c r="OD296" s="39"/>
      <c r="OE296" s="39"/>
      <c r="OF296" s="39"/>
      <c r="OG296" s="39"/>
      <c r="OH296" s="39"/>
      <c r="OI296" s="39"/>
      <c r="OJ296" s="39"/>
      <c r="OK296" s="39"/>
      <c r="OL296" s="39"/>
      <c r="OM296" s="39"/>
      <c r="ON296" s="39"/>
      <c r="OO296" s="39"/>
      <c r="OP296" s="39"/>
      <c r="OQ296" s="39"/>
      <c r="OR296" s="39"/>
      <c r="OS296" s="39"/>
      <c r="OT296" s="39"/>
      <c r="OU296" s="39"/>
      <c r="OV296" s="39"/>
      <c r="OW296" s="39"/>
      <c r="OX296" s="39"/>
      <c r="OY296" s="39"/>
      <c r="OZ296" s="39"/>
      <c r="PA296" s="39"/>
      <c r="PB296" s="39"/>
      <c r="PC296" s="39"/>
      <c r="PD296" s="39"/>
      <c r="PE296" s="39"/>
      <c r="PF296" s="39"/>
      <c r="PG296" s="39"/>
      <c r="PH296" s="39"/>
      <c r="PI296" s="39"/>
      <c r="PJ296" s="39"/>
      <c r="PK296" s="39"/>
      <c r="PL296" s="39"/>
      <c r="PM296" s="39"/>
      <c r="PN296" s="39"/>
      <c r="PO296" s="39"/>
      <c r="PP296" s="39"/>
      <c r="PQ296" s="39"/>
      <c r="PR296" s="39"/>
      <c r="PS296" s="39"/>
      <c r="PT296" s="39"/>
      <c r="PU296" s="39"/>
      <c r="PV296" s="39"/>
      <c r="PW296" s="39"/>
      <c r="PX296" s="39"/>
      <c r="PY296" s="39"/>
      <c r="PZ296" s="39"/>
      <c r="QA296" s="39"/>
      <c r="QB296" s="39"/>
      <c r="QC296" s="39"/>
      <c r="QD296" s="39"/>
      <c r="QE296" s="39"/>
      <c r="QF296" s="39"/>
      <c r="QG296" s="39"/>
      <c r="QH296" s="39"/>
      <c r="QI296" s="39"/>
      <c r="QJ296" s="39"/>
      <c r="QK296" s="39"/>
      <c r="QL296" s="39"/>
      <c r="QM296" s="39"/>
      <c r="QN296" s="39"/>
      <c r="QO296" s="39"/>
      <c r="QP296" s="39"/>
      <c r="QQ296" s="39"/>
      <c r="QR296" s="39"/>
      <c r="QS296" s="39"/>
      <c r="QT296" s="39"/>
      <c r="QU296" s="39"/>
      <c r="QV296" s="39"/>
      <c r="QW296" s="39"/>
      <c r="QX296" s="39"/>
      <c r="QY296" s="39"/>
      <c r="QZ296" s="39"/>
      <c r="RA296" s="39"/>
      <c r="RB296" s="39"/>
      <c r="RC296" s="39"/>
      <c r="RD296" s="39"/>
      <c r="RE296" s="39"/>
      <c r="RF296" s="39"/>
      <c r="RG296" s="39"/>
      <c r="RH296" s="39"/>
      <c r="RI296" s="39"/>
      <c r="RJ296" s="39"/>
      <c r="RK296" s="39"/>
      <c r="RL296" s="39"/>
      <c r="RM296" s="39"/>
      <c r="RN296" s="39"/>
      <c r="RO296" s="39"/>
      <c r="RP296" s="39"/>
      <c r="RQ296" s="39"/>
      <c r="RR296" s="39"/>
      <c r="RS296" s="39"/>
      <c r="RT296" s="39"/>
      <c r="RU296" s="39"/>
      <c r="RV296" s="39"/>
      <c r="RW296" s="39"/>
      <c r="RX296" s="39"/>
      <c r="RY296" s="39"/>
      <c r="RZ296" s="39"/>
      <c r="SA296" s="39"/>
      <c r="SB296" s="39"/>
      <c r="SC296" s="39"/>
      <c r="SD296" s="39"/>
      <c r="SE296" s="39"/>
      <c r="SF296" s="39"/>
      <c r="SG296" s="39"/>
    </row>
    <row r="297" spans="1:501" s="40" customFormat="1" ht="132" customHeight="1" x14ac:dyDescent="0.25">
      <c r="A297" s="54" t="s">
        <v>120</v>
      </c>
      <c r="B297" s="55">
        <f>B299+B306+B313+B319</f>
        <v>108613825.61</v>
      </c>
      <c r="C297" s="55">
        <f t="shared" ref="C297:J297" si="81">C299+C306+C313+C319</f>
        <v>122588853.65000001</v>
      </c>
      <c r="D297" s="55">
        <f t="shared" ref="D297" si="82">D299+D306+D313+D319</f>
        <v>124505541.55</v>
      </c>
      <c r="E297" s="55">
        <f>E299+E306+E313+E319</f>
        <v>106760797.86</v>
      </c>
      <c r="F297" s="55">
        <f t="shared" si="77"/>
        <v>5948077.7999999998</v>
      </c>
      <c r="G297" s="55">
        <f t="shared" si="81"/>
        <v>5919977</v>
      </c>
      <c r="H297" s="55">
        <f>H299+H306++H313+H319</f>
        <v>28100.799999999999</v>
      </c>
      <c r="I297" s="55">
        <f t="shared" si="79"/>
        <v>-1749548.93</v>
      </c>
      <c r="J297" s="55">
        <f t="shared" si="81"/>
        <v>0</v>
      </c>
      <c r="K297" s="55">
        <f>K306+K319+K299+K313</f>
        <v>-1749548.93</v>
      </c>
      <c r="L297" s="55">
        <f t="shared" si="80"/>
        <v>4198528.87</v>
      </c>
      <c r="M297" s="55">
        <f t="shared" si="78"/>
        <v>128704070.42</v>
      </c>
      <c r="N297" s="174" t="s">
        <v>273</v>
      </c>
      <c r="O297" s="39"/>
      <c r="P297" s="39"/>
      <c r="Q297" s="39"/>
      <c r="R297" s="39"/>
      <c r="S297" s="39"/>
      <c r="T297" s="39"/>
      <c r="U297" s="39"/>
      <c r="V297" s="39"/>
      <c r="W297" s="39"/>
      <c r="X297" s="39"/>
      <c r="Y297" s="39"/>
      <c r="Z297" s="39"/>
      <c r="AA297" s="39"/>
      <c r="AB297" s="39"/>
      <c r="AC297" s="39"/>
      <c r="AD297" s="39"/>
      <c r="AE297" s="39"/>
      <c r="AF297" s="39"/>
      <c r="AG297" s="39"/>
      <c r="AH297" s="39"/>
      <c r="AI297" s="39"/>
      <c r="AJ297" s="39"/>
      <c r="AK297" s="39"/>
      <c r="AL297" s="39"/>
      <c r="AM297" s="39"/>
      <c r="AN297" s="39"/>
      <c r="AO297" s="39"/>
      <c r="AP297" s="39"/>
      <c r="AQ297" s="39"/>
      <c r="AR297" s="39"/>
      <c r="AS297" s="39"/>
      <c r="AT297" s="39"/>
      <c r="AU297" s="39"/>
      <c r="AV297" s="39"/>
      <c r="AW297" s="39"/>
      <c r="AX297" s="39"/>
      <c r="AY297" s="39"/>
      <c r="AZ297" s="39"/>
      <c r="BA297" s="39"/>
      <c r="BB297" s="39"/>
      <c r="BC297" s="39"/>
      <c r="BD297" s="39"/>
      <c r="BE297" s="39"/>
      <c r="BF297" s="39"/>
      <c r="BG297" s="39"/>
      <c r="BH297" s="39"/>
      <c r="BI297" s="39"/>
      <c r="BJ297" s="39"/>
      <c r="BK297" s="39"/>
      <c r="BL297" s="39"/>
      <c r="BM297" s="39"/>
      <c r="BN297" s="39"/>
      <c r="BO297" s="39"/>
      <c r="BP297" s="39"/>
      <c r="BQ297" s="39"/>
      <c r="BR297" s="39"/>
      <c r="BS297" s="39"/>
      <c r="BT297" s="39"/>
      <c r="BU297" s="39"/>
      <c r="BV297" s="39"/>
      <c r="BW297" s="39"/>
      <c r="BX297" s="39"/>
      <c r="BY297" s="39"/>
      <c r="BZ297" s="39"/>
      <c r="CA297" s="39"/>
      <c r="CB297" s="39"/>
      <c r="CC297" s="39"/>
      <c r="CD297" s="39"/>
      <c r="CE297" s="39"/>
      <c r="CF297" s="39"/>
      <c r="CG297" s="39"/>
      <c r="CH297" s="39"/>
      <c r="CI297" s="39"/>
      <c r="CJ297" s="39"/>
      <c r="CK297" s="39"/>
      <c r="CL297" s="39"/>
      <c r="CM297" s="39"/>
      <c r="CN297" s="39"/>
      <c r="CO297" s="39"/>
      <c r="CP297" s="39"/>
      <c r="CQ297" s="39"/>
      <c r="CR297" s="39"/>
      <c r="CS297" s="39"/>
      <c r="CT297" s="39"/>
      <c r="CU297" s="39"/>
      <c r="CV297" s="39"/>
      <c r="CW297" s="39"/>
      <c r="CX297" s="39"/>
      <c r="CY297" s="39"/>
      <c r="CZ297" s="39"/>
      <c r="DA297" s="39"/>
      <c r="DB297" s="39"/>
      <c r="DC297" s="39"/>
      <c r="DD297" s="39"/>
      <c r="DE297" s="39"/>
      <c r="DF297" s="39"/>
      <c r="DG297" s="39"/>
      <c r="DH297" s="39"/>
      <c r="DI297" s="39"/>
      <c r="DJ297" s="39"/>
      <c r="DK297" s="39"/>
      <c r="DL297" s="39"/>
      <c r="DM297" s="39"/>
      <c r="DN297" s="39"/>
      <c r="DO297" s="39"/>
      <c r="DP297" s="39"/>
      <c r="DQ297" s="39"/>
      <c r="DR297" s="39"/>
      <c r="DS297" s="39"/>
      <c r="DT297" s="39"/>
      <c r="DU297" s="39"/>
      <c r="DV297" s="39"/>
      <c r="DW297" s="39"/>
      <c r="DX297" s="39"/>
      <c r="DY297" s="39"/>
      <c r="DZ297" s="39"/>
      <c r="EA297" s="39"/>
      <c r="EB297" s="39"/>
      <c r="EC297" s="39"/>
      <c r="ED297" s="39"/>
      <c r="EE297" s="39"/>
      <c r="EF297" s="39"/>
      <c r="EG297" s="39"/>
      <c r="EH297" s="39"/>
      <c r="EI297" s="39"/>
      <c r="EJ297" s="39"/>
      <c r="EK297" s="39"/>
      <c r="EL297" s="39"/>
      <c r="EM297" s="39"/>
      <c r="EN297" s="39"/>
      <c r="EO297" s="39"/>
      <c r="EP297" s="39"/>
      <c r="EQ297" s="39"/>
      <c r="ER297" s="39"/>
      <c r="ES297" s="39"/>
      <c r="ET297" s="39"/>
      <c r="EU297" s="39"/>
      <c r="EV297" s="39"/>
      <c r="EW297" s="39"/>
      <c r="EX297" s="39"/>
      <c r="EY297" s="39"/>
      <c r="EZ297" s="39"/>
      <c r="FA297" s="39"/>
      <c r="FB297" s="39"/>
      <c r="FC297" s="39"/>
      <c r="FD297" s="39"/>
      <c r="FE297" s="39"/>
      <c r="FF297" s="39"/>
      <c r="FG297" s="39"/>
      <c r="FH297" s="39"/>
      <c r="FI297" s="39"/>
      <c r="FJ297" s="39"/>
      <c r="FK297" s="39"/>
      <c r="FL297" s="39"/>
      <c r="FM297" s="39"/>
      <c r="FN297" s="39"/>
      <c r="FO297" s="39"/>
      <c r="FP297" s="39"/>
      <c r="FQ297" s="39"/>
      <c r="FR297" s="39"/>
      <c r="FS297" s="39"/>
      <c r="FT297" s="39"/>
      <c r="FU297" s="39"/>
      <c r="FV297" s="39"/>
      <c r="FW297" s="39"/>
      <c r="FX297" s="39"/>
      <c r="FY297" s="39"/>
      <c r="FZ297" s="39"/>
      <c r="GA297" s="39"/>
      <c r="GB297" s="39"/>
      <c r="GC297" s="39"/>
      <c r="GD297" s="39"/>
      <c r="GE297" s="39"/>
      <c r="GF297" s="39"/>
      <c r="GG297" s="39"/>
      <c r="GH297" s="39"/>
      <c r="GI297" s="39"/>
      <c r="GJ297" s="39"/>
      <c r="GK297" s="39"/>
      <c r="GL297" s="39"/>
      <c r="GM297" s="39"/>
      <c r="GN297" s="39"/>
      <c r="GO297" s="39"/>
      <c r="GP297" s="39"/>
      <c r="GQ297" s="39"/>
      <c r="GR297" s="39"/>
      <c r="GS297" s="39"/>
      <c r="GT297" s="39"/>
      <c r="GU297" s="39"/>
      <c r="GV297" s="39"/>
      <c r="GW297" s="39"/>
      <c r="GX297" s="39"/>
      <c r="GY297" s="39"/>
      <c r="GZ297" s="39"/>
      <c r="HA297" s="39"/>
      <c r="HB297" s="39"/>
      <c r="HC297" s="39"/>
      <c r="HD297" s="39"/>
      <c r="HE297" s="39"/>
      <c r="HF297" s="39"/>
      <c r="HG297" s="39"/>
      <c r="HH297" s="39"/>
      <c r="HI297" s="39"/>
      <c r="HJ297" s="39"/>
      <c r="HK297" s="39"/>
      <c r="HL297" s="39"/>
      <c r="HM297" s="39"/>
      <c r="HN297" s="39"/>
      <c r="HO297" s="39"/>
      <c r="HP297" s="39"/>
      <c r="HQ297" s="39"/>
      <c r="HR297" s="39"/>
      <c r="HS297" s="39"/>
      <c r="HT297" s="39"/>
      <c r="HU297" s="39"/>
      <c r="HV297" s="39"/>
      <c r="HW297" s="39"/>
      <c r="HX297" s="39"/>
      <c r="HY297" s="39"/>
      <c r="HZ297" s="39"/>
      <c r="IA297" s="39"/>
      <c r="IB297" s="39"/>
      <c r="IC297" s="39"/>
      <c r="ID297" s="39"/>
      <c r="IE297" s="39"/>
      <c r="IF297" s="39"/>
      <c r="IG297" s="39"/>
      <c r="IH297" s="39"/>
      <c r="II297" s="39"/>
      <c r="IJ297" s="39"/>
      <c r="IK297" s="39"/>
      <c r="IL297" s="39"/>
      <c r="IM297" s="39"/>
      <c r="IN297" s="39"/>
      <c r="IO297" s="39"/>
      <c r="IP297" s="39"/>
      <c r="IQ297" s="39"/>
      <c r="IR297" s="39"/>
      <c r="IS297" s="39"/>
      <c r="IT297" s="39"/>
      <c r="IU297" s="39"/>
      <c r="IV297" s="39"/>
      <c r="IW297" s="39"/>
      <c r="IX297" s="39"/>
      <c r="IY297" s="39"/>
      <c r="IZ297" s="39"/>
      <c r="JA297" s="39"/>
      <c r="JB297" s="39"/>
      <c r="JC297" s="39"/>
      <c r="JD297" s="39"/>
      <c r="JE297" s="39"/>
      <c r="JF297" s="39"/>
      <c r="JG297" s="39"/>
      <c r="JH297" s="39"/>
      <c r="JI297" s="39"/>
      <c r="JJ297" s="39"/>
      <c r="JK297" s="39"/>
      <c r="JL297" s="39"/>
      <c r="JM297" s="39"/>
      <c r="JN297" s="39"/>
      <c r="JO297" s="39"/>
      <c r="JP297" s="39"/>
      <c r="JQ297" s="39"/>
      <c r="JR297" s="39"/>
      <c r="JS297" s="39"/>
      <c r="JT297" s="39"/>
      <c r="JU297" s="39"/>
      <c r="JV297" s="39"/>
      <c r="JW297" s="39"/>
      <c r="JX297" s="39"/>
      <c r="JY297" s="39"/>
      <c r="JZ297" s="39"/>
      <c r="KA297" s="39"/>
      <c r="KB297" s="39"/>
      <c r="KC297" s="39"/>
      <c r="KD297" s="39"/>
      <c r="KE297" s="39"/>
      <c r="KF297" s="39"/>
      <c r="KG297" s="39"/>
      <c r="KH297" s="39"/>
      <c r="KI297" s="39"/>
      <c r="KJ297" s="39"/>
      <c r="KK297" s="39"/>
      <c r="KL297" s="39"/>
      <c r="KM297" s="39"/>
      <c r="KN297" s="39"/>
      <c r="KO297" s="39"/>
      <c r="KP297" s="39"/>
      <c r="KQ297" s="39"/>
      <c r="KR297" s="39"/>
      <c r="KS297" s="39"/>
      <c r="KT297" s="39"/>
      <c r="KU297" s="39"/>
      <c r="KV297" s="39"/>
      <c r="KW297" s="39"/>
      <c r="KX297" s="39"/>
      <c r="KY297" s="39"/>
      <c r="KZ297" s="39"/>
      <c r="LA297" s="39"/>
      <c r="LB297" s="39"/>
      <c r="LC297" s="39"/>
      <c r="LD297" s="39"/>
      <c r="LE297" s="39"/>
      <c r="LF297" s="39"/>
      <c r="LG297" s="39"/>
      <c r="LH297" s="39"/>
      <c r="LI297" s="39"/>
      <c r="LJ297" s="39"/>
      <c r="LK297" s="39"/>
      <c r="LL297" s="39"/>
      <c r="LM297" s="39"/>
      <c r="LN297" s="39"/>
      <c r="LO297" s="39"/>
      <c r="LP297" s="39"/>
      <c r="LQ297" s="39"/>
      <c r="LR297" s="39"/>
      <c r="LS297" s="39"/>
      <c r="LT297" s="39"/>
      <c r="LU297" s="39"/>
      <c r="LV297" s="39"/>
      <c r="LW297" s="39"/>
      <c r="LX297" s="39"/>
      <c r="LY297" s="39"/>
      <c r="LZ297" s="39"/>
      <c r="MA297" s="39"/>
      <c r="MB297" s="39"/>
      <c r="MC297" s="39"/>
      <c r="MD297" s="39"/>
      <c r="ME297" s="39"/>
      <c r="MF297" s="39"/>
      <c r="MG297" s="39"/>
      <c r="MH297" s="39"/>
      <c r="MI297" s="39"/>
      <c r="MJ297" s="39"/>
      <c r="MK297" s="39"/>
      <c r="ML297" s="39"/>
      <c r="MM297" s="39"/>
      <c r="MN297" s="39"/>
      <c r="MO297" s="39"/>
      <c r="MP297" s="39"/>
      <c r="MQ297" s="39"/>
      <c r="MR297" s="39"/>
      <c r="MS297" s="39"/>
      <c r="MT297" s="39"/>
      <c r="MU297" s="39"/>
      <c r="MV297" s="39"/>
      <c r="MW297" s="39"/>
      <c r="MX297" s="39"/>
      <c r="MY297" s="39"/>
      <c r="MZ297" s="39"/>
      <c r="NA297" s="39"/>
      <c r="NB297" s="39"/>
      <c r="NC297" s="39"/>
      <c r="ND297" s="39"/>
      <c r="NE297" s="39"/>
      <c r="NF297" s="39"/>
      <c r="NG297" s="39"/>
      <c r="NH297" s="39"/>
      <c r="NI297" s="39"/>
      <c r="NJ297" s="39"/>
      <c r="NK297" s="39"/>
      <c r="NL297" s="39"/>
      <c r="NM297" s="39"/>
      <c r="NN297" s="39"/>
      <c r="NO297" s="39"/>
      <c r="NP297" s="39"/>
      <c r="NQ297" s="39"/>
      <c r="NR297" s="39"/>
      <c r="NS297" s="39"/>
      <c r="NT297" s="39"/>
      <c r="NU297" s="39"/>
      <c r="NV297" s="39"/>
      <c r="NW297" s="39"/>
      <c r="NX297" s="39"/>
      <c r="NY297" s="39"/>
      <c r="NZ297" s="39"/>
      <c r="OA297" s="39"/>
      <c r="OB297" s="39"/>
      <c r="OC297" s="39"/>
      <c r="OD297" s="39"/>
      <c r="OE297" s="39"/>
      <c r="OF297" s="39"/>
      <c r="OG297" s="39"/>
      <c r="OH297" s="39"/>
      <c r="OI297" s="39"/>
      <c r="OJ297" s="39"/>
      <c r="OK297" s="39"/>
      <c r="OL297" s="39"/>
      <c r="OM297" s="39"/>
      <c r="ON297" s="39"/>
      <c r="OO297" s="39"/>
      <c r="OP297" s="39"/>
      <c r="OQ297" s="39"/>
      <c r="OR297" s="39"/>
      <c r="OS297" s="39"/>
      <c r="OT297" s="39"/>
      <c r="OU297" s="39"/>
      <c r="OV297" s="39"/>
      <c r="OW297" s="39"/>
      <c r="OX297" s="39"/>
      <c r="OY297" s="39"/>
      <c r="OZ297" s="39"/>
      <c r="PA297" s="39"/>
      <c r="PB297" s="39"/>
      <c r="PC297" s="39"/>
      <c r="PD297" s="39"/>
      <c r="PE297" s="39"/>
      <c r="PF297" s="39"/>
      <c r="PG297" s="39"/>
      <c r="PH297" s="39"/>
      <c r="PI297" s="39"/>
      <c r="PJ297" s="39"/>
      <c r="PK297" s="39"/>
      <c r="PL297" s="39"/>
      <c r="PM297" s="39"/>
      <c r="PN297" s="39"/>
      <c r="PO297" s="39"/>
      <c r="PP297" s="39"/>
      <c r="PQ297" s="39"/>
      <c r="PR297" s="39"/>
      <c r="PS297" s="39"/>
      <c r="PT297" s="39"/>
      <c r="PU297" s="39"/>
      <c r="PV297" s="39"/>
      <c r="PW297" s="39"/>
      <c r="PX297" s="39"/>
      <c r="PY297" s="39"/>
      <c r="PZ297" s="39"/>
      <c r="QA297" s="39"/>
      <c r="QB297" s="39"/>
      <c r="QC297" s="39"/>
      <c r="QD297" s="39"/>
      <c r="QE297" s="39"/>
      <c r="QF297" s="39"/>
      <c r="QG297" s="39"/>
      <c r="QH297" s="39"/>
      <c r="QI297" s="39"/>
      <c r="QJ297" s="39"/>
      <c r="QK297" s="39"/>
      <c r="QL297" s="39"/>
      <c r="QM297" s="39"/>
      <c r="QN297" s="39"/>
      <c r="QO297" s="39"/>
      <c r="QP297" s="39"/>
      <c r="QQ297" s="39"/>
      <c r="QR297" s="39"/>
      <c r="QS297" s="39"/>
      <c r="QT297" s="39"/>
      <c r="QU297" s="39"/>
      <c r="QV297" s="39"/>
      <c r="QW297" s="39"/>
      <c r="QX297" s="39"/>
      <c r="QY297" s="39"/>
      <c r="QZ297" s="39"/>
      <c r="RA297" s="39"/>
      <c r="RB297" s="39"/>
      <c r="RC297" s="39"/>
      <c r="RD297" s="39"/>
      <c r="RE297" s="39"/>
      <c r="RF297" s="39"/>
      <c r="RG297" s="39"/>
      <c r="RH297" s="39"/>
      <c r="RI297" s="39"/>
      <c r="RJ297" s="39"/>
      <c r="RK297" s="39"/>
      <c r="RL297" s="39"/>
      <c r="RM297" s="39"/>
      <c r="RN297" s="39"/>
      <c r="RO297" s="39"/>
      <c r="RP297" s="39"/>
      <c r="RQ297" s="39"/>
      <c r="RR297" s="39"/>
      <c r="RS297" s="39"/>
      <c r="RT297" s="39"/>
      <c r="RU297" s="39"/>
      <c r="RV297" s="39"/>
      <c r="RW297" s="39"/>
      <c r="RX297" s="39"/>
      <c r="RY297" s="39"/>
      <c r="RZ297" s="39"/>
      <c r="SA297" s="39"/>
      <c r="SB297" s="39"/>
      <c r="SC297" s="39"/>
      <c r="SD297" s="39"/>
      <c r="SE297" s="39"/>
      <c r="SF297" s="39"/>
      <c r="SG297" s="39"/>
    </row>
    <row r="298" spans="1:501" s="40" customFormat="1" ht="15" x14ac:dyDescent="0.25">
      <c r="A298" s="56" t="s">
        <v>121</v>
      </c>
      <c r="B298" s="15"/>
      <c r="C298" s="15"/>
      <c r="D298" s="15"/>
      <c r="E298" s="15"/>
      <c r="F298" s="15">
        <f t="shared" si="77"/>
        <v>0</v>
      </c>
      <c r="G298" s="15"/>
      <c r="H298" s="16"/>
      <c r="I298" s="16">
        <f t="shared" si="79"/>
        <v>0</v>
      </c>
      <c r="J298" s="15"/>
      <c r="K298" s="15"/>
      <c r="L298" s="15">
        <f t="shared" si="80"/>
        <v>0</v>
      </c>
      <c r="M298" s="15">
        <f t="shared" si="78"/>
        <v>0</v>
      </c>
      <c r="N298" s="117"/>
      <c r="O298" s="39"/>
      <c r="P298" s="39"/>
      <c r="Q298" s="39"/>
      <c r="R298" s="39"/>
      <c r="S298" s="39"/>
      <c r="T298" s="39"/>
      <c r="U298" s="39"/>
      <c r="V298" s="39"/>
      <c r="W298" s="39"/>
      <c r="X298" s="39"/>
      <c r="Y298" s="39"/>
      <c r="Z298" s="39"/>
      <c r="AA298" s="39"/>
      <c r="AB298" s="39"/>
      <c r="AC298" s="39"/>
      <c r="AD298" s="39"/>
      <c r="AE298" s="39"/>
      <c r="AF298" s="39"/>
      <c r="AG298" s="39"/>
      <c r="AH298" s="39"/>
      <c r="AI298" s="39"/>
      <c r="AJ298" s="39"/>
      <c r="AK298" s="39"/>
      <c r="AL298" s="39"/>
      <c r="AM298" s="39"/>
      <c r="AN298" s="39"/>
      <c r="AO298" s="39"/>
      <c r="AP298" s="39"/>
      <c r="AQ298" s="39"/>
      <c r="AR298" s="39"/>
      <c r="AS298" s="39"/>
      <c r="AT298" s="39"/>
      <c r="AU298" s="39"/>
      <c r="AV298" s="39"/>
      <c r="AW298" s="39"/>
      <c r="AX298" s="39"/>
      <c r="AY298" s="39"/>
      <c r="AZ298" s="39"/>
      <c r="BA298" s="39"/>
      <c r="BB298" s="39"/>
      <c r="BC298" s="39"/>
      <c r="BD298" s="39"/>
      <c r="BE298" s="39"/>
      <c r="BF298" s="39"/>
      <c r="BG298" s="39"/>
      <c r="BH298" s="39"/>
      <c r="BI298" s="39"/>
      <c r="BJ298" s="39"/>
      <c r="BK298" s="39"/>
      <c r="BL298" s="39"/>
      <c r="BM298" s="39"/>
      <c r="BN298" s="39"/>
      <c r="BO298" s="39"/>
      <c r="BP298" s="39"/>
      <c r="BQ298" s="39"/>
      <c r="BR298" s="39"/>
      <c r="BS298" s="39"/>
      <c r="BT298" s="39"/>
      <c r="BU298" s="39"/>
      <c r="BV298" s="39"/>
      <c r="BW298" s="39"/>
      <c r="BX298" s="39"/>
      <c r="BY298" s="39"/>
      <c r="BZ298" s="39"/>
      <c r="CA298" s="39"/>
      <c r="CB298" s="39"/>
      <c r="CC298" s="39"/>
      <c r="CD298" s="39"/>
      <c r="CE298" s="39"/>
      <c r="CF298" s="39"/>
      <c r="CG298" s="39"/>
      <c r="CH298" s="39"/>
      <c r="CI298" s="39"/>
      <c r="CJ298" s="39"/>
      <c r="CK298" s="39"/>
      <c r="CL298" s="39"/>
      <c r="CM298" s="39"/>
      <c r="CN298" s="39"/>
      <c r="CO298" s="39"/>
      <c r="CP298" s="39"/>
      <c r="CQ298" s="39"/>
      <c r="CR298" s="39"/>
      <c r="CS298" s="39"/>
      <c r="CT298" s="39"/>
      <c r="CU298" s="39"/>
      <c r="CV298" s="39"/>
      <c r="CW298" s="39"/>
      <c r="CX298" s="39"/>
      <c r="CY298" s="39"/>
      <c r="CZ298" s="39"/>
      <c r="DA298" s="39"/>
      <c r="DB298" s="39"/>
      <c r="DC298" s="39"/>
      <c r="DD298" s="39"/>
      <c r="DE298" s="39"/>
      <c r="DF298" s="39"/>
      <c r="DG298" s="39"/>
      <c r="DH298" s="39"/>
      <c r="DI298" s="39"/>
      <c r="DJ298" s="39"/>
      <c r="DK298" s="39"/>
      <c r="DL298" s="39"/>
      <c r="DM298" s="39"/>
      <c r="DN298" s="39"/>
      <c r="DO298" s="39"/>
      <c r="DP298" s="39"/>
      <c r="DQ298" s="39"/>
      <c r="DR298" s="39"/>
      <c r="DS298" s="39"/>
      <c r="DT298" s="39"/>
      <c r="DU298" s="39"/>
      <c r="DV298" s="39"/>
      <c r="DW298" s="39"/>
      <c r="DX298" s="39"/>
      <c r="DY298" s="39"/>
      <c r="DZ298" s="39"/>
      <c r="EA298" s="39"/>
      <c r="EB298" s="39"/>
      <c r="EC298" s="39"/>
      <c r="ED298" s="39"/>
      <c r="EE298" s="39"/>
      <c r="EF298" s="39"/>
      <c r="EG298" s="39"/>
      <c r="EH298" s="39"/>
      <c r="EI298" s="39"/>
      <c r="EJ298" s="39"/>
      <c r="EK298" s="39"/>
      <c r="EL298" s="39"/>
      <c r="EM298" s="39"/>
      <c r="EN298" s="39"/>
      <c r="EO298" s="39"/>
      <c r="EP298" s="39"/>
      <c r="EQ298" s="39"/>
      <c r="ER298" s="39"/>
      <c r="ES298" s="39"/>
      <c r="ET298" s="39"/>
      <c r="EU298" s="39"/>
      <c r="EV298" s="39"/>
      <c r="EW298" s="39"/>
      <c r="EX298" s="39"/>
      <c r="EY298" s="39"/>
      <c r="EZ298" s="39"/>
      <c r="FA298" s="39"/>
      <c r="FB298" s="39"/>
      <c r="FC298" s="39"/>
      <c r="FD298" s="39"/>
      <c r="FE298" s="39"/>
      <c r="FF298" s="39"/>
      <c r="FG298" s="39"/>
      <c r="FH298" s="39"/>
      <c r="FI298" s="39"/>
      <c r="FJ298" s="39"/>
      <c r="FK298" s="39"/>
      <c r="FL298" s="39"/>
      <c r="FM298" s="39"/>
      <c r="FN298" s="39"/>
      <c r="FO298" s="39"/>
      <c r="FP298" s="39"/>
      <c r="FQ298" s="39"/>
      <c r="FR298" s="39"/>
      <c r="FS298" s="39"/>
      <c r="FT298" s="39"/>
      <c r="FU298" s="39"/>
      <c r="FV298" s="39"/>
      <c r="FW298" s="39"/>
      <c r="FX298" s="39"/>
      <c r="FY298" s="39"/>
      <c r="FZ298" s="39"/>
      <c r="GA298" s="39"/>
      <c r="GB298" s="39"/>
      <c r="GC298" s="39"/>
      <c r="GD298" s="39"/>
      <c r="GE298" s="39"/>
      <c r="GF298" s="39"/>
      <c r="GG298" s="39"/>
      <c r="GH298" s="39"/>
      <c r="GI298" s="39"/>
      <c r="GJ298" s="39"/>
      <c r="GK298" s="39"/>
      <c r="GL298" s="39"/>
      <c r="GM298" s="39"/>
      <c r="GN298" s="39"/>
      <c r="GO298" s="39"/>
      <c r="GP298" s="39"/>
      <c r="GQ298" s="39"/>
      <c r="GR298" s="39"/>
      <c r="GS298" s="39"/>
      <c r="GT298" s="39"/>
      <c r="GU298" s="39"/>
      <c r="GV298" s="39"/>
      <c r="GW298" s="39"/>
      <c r="GX298" s="39"/>
      <c r="GY298" s="39"/>
      <c r="GZ298" s="39"/>
      <c r="HA298" s="39"/>
      <c r="HB298" s="39"/>
      <c r="HC298" s="39"/>
      <c r="HD298" s="39"/>
      <c r="HE298" s="39"/>
      <c r="HF298" s="39"/>
      <c r="HG298" s="39"/>
      <c r="HH298" s="39"/>
      <c r="HI298" s="39"/>
      <c r="HJ298" s="39"/>
      <c r="HK298" s="39"/>
      <c r="HL298" s="39"/>
      <c r="HM298" s="39"/>
      <c r="HN298" s="39"/>
      <c r="HO298" s="39"/>
      <c r="HP298" s="39"/>
      <c r="HQ298" s="39"/>
      <c r="HR298" s="39"/>
      <c r="HS298" s="39"/>
      <c r="HT298" s="39"/>
      <c r="HU298" s="39"/>
      <c r="HV298" s="39"/>
      <c r="HW298" s="39"/>
      <c r="HX298" s="39"/>
      <c r="HY298" s="39"/>
      <c r="HZ298" s="39"/>
      <c r="IA298" s="39"/>
      <c r="IB298" s="39"/>
      <c r="IC298" s="39"/>
      <c r="ID298" s="39"/>
      <c r="IE298" s="39"/>
      <c r="IF298" s="39"/>
      <c r="IG298" s="39"/>
      <c r="IH298" s="39"/>
      <c r="II298" s="39"/>
      <c r="IJ298" s="39"/>
      <c r="IK298" s="39"/>
      <c r="IL298" s="39"/>
      <c r="IM298" s="39"/>
      <c r="IN298" s="39"/>
      <c r="IO298" s="39"/>
      <c r="IP298" s="39"/>
      <c r="IQ298" s="39"/>
      <c r="IR298" s="39"/>
      <c r="IS298" s="39"/>
      <c r="IT298" s="39"/>
      <c r="IU298" s="39"/>
      <c r="IV298" s="39"/>
      <c r="IW298" s="39"/>
      <c r="IX298" s="39"/>
      <c r="IY298" s="39"/>
      <c r="IZ298" s="39"/>
      <c r="JA298" s="39"/>
      <c r="JB298" s="39"/>
      <c r="JC298" s="39"/>
      <c r="JD298" s="39"/>
      <c r="JE298" s="39"/>
      <c r="JF298" s="39"/>
      <c r="JG298" s="39"/>
      <c r="JH298" s="39"/>
      <c r="JI298" s="39"/>
      <c r="JJ298" s="39"/>
      <c r="JK298" s="39"/>
      <c r="JL298" s="39"/>
      <c r="JM298" s="39"/>
      <c r="JN298" s="39"/>
      <c r="JO298" s="39"/>
      <c r="JP298" s="39"/>
      <c r="JQ298" s="39"/>
      <c r="JR298" s="39"/>
      <c r="JS298" s="39"/>
      <c r="JT298" s="39"/>
      <c r="JU298" s="39"/>
      <c r="JV298" s="39"/>
      <c r="JW298" s="39"/>
      <c r="JX298" s="39"/>
      <c r="JY298" s="39"/>
      <c r="JZ298" s="39"/>
      <c r="KA298" s="39"/>
      <c r="KB298" s="39"/>
      <c r="KC298" s="39"/>
      <c r="KD298" s="39"/>
      <c r="KE298" s="39"/>
      <c r="KF298" s="39"/>
      <c r="KG298" s="39"/>
      <c r="KH298" s="39"/>
      <c r="KI298" s="39"/>
      <c r="KJ298" s="39"/>
      <c r="KK298" s="39"/>
      <c r="KL298" s="39"/>
      <c r="KM298" s="39"/>
      <c r="KN298" s="39"/>
      <c r="KO298" s="39"/>
      <c r="KP298" s="39"/>
      <c r="KQ298" s="39"/>
      <c r="KR298" s="39"/>
      <c r="KS298" s="39"/>
      <c r="KT298" s="39"/>
      <c r="KU298" s="39"/>
      <c r="KV298" s="39"/>
      <c r="KW298" s="39"/>
      <c r="KX298" s="39"/>
      <c r="KY298" s="39"/>
      <c r="KZ298" s="39"/>
      <c r="LA298" s="39"/>
      <c r="LB298" s="39"/>
      <c r="LC298" s="39"/>
      <c r="LD298" s="39"/>
      <c r="LE298" s="39"/>
      <c r="LF298" s="39"/>
      <c r="LG298" s="39"/>
      <c r="LH298" s="39"/>
      <c r="LI298" s="39"/>
      <c r="LJ298" s="39"/>
      <c r="LK298" s="39"/>
      <c r="LL298" s="39"/>
      <c r="LM298" s="39"/>
      <c r="LN298" s="39"/>
      <c r="LO298" s="39"/>
      <c r="LP298" s="39"/>
      <c r="LQ298" s="39"/>
      <c r="LR298" s="39"/>
      <c r="LS298" s="39"/>
      <c r="LT298" s="39"/>
      <c r="LU298" s="39"/>
      <c r="LV298" s="39"/>
      <c r="LW298" s="39"/>
      <c r="LX298" s="39"/>
      <c r="LY298" s="39"/>
      <c r="LZ298" s="39"/>
      <c r="MA298" s="39"/>
      <c r="MB298" s="39"/>
      <c r="MC298" s="39"/>
      <c r="MD298" s="39"/>
      <c r="ME298" s="39"/>
      <c r="MF298" s="39"/>
      <c r="MG298" s="39"/>
      <c r="MH298" s="39"/>
      <c r="MI298" s="39"/>
      <c r="MJ298" s="39"/>
      <c r="MK298" s="39"/>
      <c r="ML298" s="39"/>
      <c r="MM298" s="39"/>
      <c r="MN298" s="39"/>
      <c r="MO298" s="39"/>
      <c r="MP298" s="39"/>
      <c r="MQ298" s="39"/>
      <c r="MR298" s="39"/>
      <c r="MS298" s="39"/>
      <c r="MT298" s="39"/>
      <c r="MU298" s="39"/>
      <c r="MV298" s="39"/>
      <c r="MW298" s="39"/>
      <c r="MX298" s="39"/>
      <c r="MY298" s="39"/>
      <c r="MZ298" s="39"/>
      <c r="NA298" s="39"/>
      <c r="NB298" s="39"/>
      <c r="NC298" s="39"/>
      <c r="ND298" s="39"/>
      <c r="NE298" s="39"/>
      <c r="NF298" s="39"/>
      <c r="NG298" s="39"/>
      <c r="NH298" s="39"/>
      <c r="NI298" s="39"/>
      <c r="NJ298" s="39"/>
      <c r="NK298" s="39"/>
      <c r="NL298" s="39"/>
      <c r="NM298" s="39"/>
      <c r="NN298" s="39"/>
      <c r="NO298" s="39"/>
      <c r="NP298" s="39"/>
      <c r="NQ298" s="39"/>
      <c r="NR298" s="39"/>
      <c r="NS298" s="39"/>
      <c r="NT298" s="39"/>
      <c r="NU298" s="39"/>
      <c r="NV298" s="39"/>
      <c r="NW298" s="39"/>
      <c r="NX298" s="39"/>
      <c r="NY298" s="39"/>
      <c r="NZ298" s="39"/>
      <c r="OA298" s="39"/>
      <c r="OB298" s="39"/>
      <c r="OC298" s="39"/>
      <c r="OD298" s="39"/>
      <c r="OE298" s="39"/>
      <c r="OF298" s="39"/>
      <c r="OG298" s="39"/>
      <c r="OH298" s="39"/>
      <c r="OI298" s="39"/>
      <c r="OJ298" s="39"/>
      <c r="OK298" s="39"/>
      <c r="OL298" s="39"/>
      <c r="OM298" s="39"/>
      <c r="ON298" s="39"/>
      <c r="OO298" s="39"/>
      <c r="OP298" s="39"/>
      <c r="OQ298" s="39"/>
      <c r="OR298" s="39"/>
      <c r="OS298" s="39"/>
      <c r="OT298" s="39"/>
      <c r="OU298" s="39"/>
      <c r="OV298" s="39"/>
      <c r="OW298" s="39"/>
      <c r="OX298" s="39"/>
      <c r="OY298" s="39"/>
      <c r="OZ298" s="39"/>
      <c r="PA298" s="39"/>
      <c r="PB298" s="39"/>
      <c r="PC298" s="39"/>
      <c r="PD298" s="39"/>
      <c r="PE298" s="39"/>
      <c r="PF298" s="39"/>
      <c r="PG298" s="39"/>
      <c r="PH298" s="39"/>
      <c r="PI298" s="39"/>
      <c r="PJ298" s="39"/>
      <c r="PK298" s="39"/>
      <c r="PL298" s="39"/>
      <c r="PM298" s="39"/>
      <c r="PN298" s="39"/>
      <c r="PO298" s="39"/>
      <c r="PP298" s="39"/>
      <c r="PQ298" s="39"/>
      <c r="PR298" s="39"/>
      <c r="PS298" s="39"/>
      <c r="PT298" s="39"/>
      <c r="PU298" s="39"/>
      <c r="PV298" s="39"/>
      <c r="PW298" s="39"/>
      <c r="PX298" s="39"/>
      <c r="PY298" s="39"/>
      <c r="PZ298" s="39"/>
      <c r="QA298" s="39"/>
      <c r="QB298" s="39"/>
      <c r="QC298" s="39"/>
      <c r="QD298" s="39"/>
      <c r="QE298" s="39"/>
      <c r="QF298" s="39"/>
      <c r="QG298" s="39"/>
      <c r="QH298" s="39"/>
      <c r="QI298" s="39"/>
      <c r="QJ298" s="39"/>
      <c r="QK298" s="39"/>
      <c r="QL298" s="39"/>
      <c r="QM298" s="39"/>
      <c r="QN298" s="39"/>
      <c r="QO298" s="39"/>
      <c r="QP298" s="39"/>
      <c r="QQ298" s="39"/>
      <c r="QR298" s="39"/>
      <c r="QS298" s="39"/>
      <c r="QT298" s="39"/>
      <c r="QU298" s="39"/>
      <c r="QV298" s="39"/>
      <c r="QW298" s="39"/>
      <c r="QX298" s="39"/>
      <c r="QY298" s="39"/>
      <c r="QZ298" s="39"/>
      <c r="RA298" s="39"/>
      <c r="RB298" s="39"/>
      <c r="RC298" s="39"/>
      <c r="RD298" s="39"/>
      <c r="RE298" s="39"/>
      <c r="RF298" s="39"/>
      <c r="RG298" s="39"/>
      <c r="RH298" s="39"/>
      <c r="RI298" s="39"/>
      <c r="RJ298" s="39"/>
      <c r="RK298" s="39"/>
      <c r="RL298" s="39"/>
      <c r="RM298" s="39"/>
      <c r="RN298" s="39"/>
      <c r="RO298" s="39"/>
      <c r="RP298" s="39"/>
      <c r="RQ298" s="39"/>
      <c r="RR298" s="39"/>
      <c r="RS298" s="39"/>
      <c r="RT298" s="39"/>
      <c r="RU298" s="39"/>
      <c r="RV298" s="39"/>
      <c r="RW298" s="39"/>
      <c r="RX298" s="39"/>
      <c r="RY298" s="39"/>
      <c r="RZ298" s="39"/>
      <c r="SA298" s="39"/>
      <c r="SB298" s="39"/>
      <c r="SC298" s="39"/>
      <c r="SD298" s="39"/>
      <c r="SE298" s="39"/>
      <c r="SF298" s="39"/>
      <c r="SG298" s="39"/>
    </row>
    <row r="299" spans="1:501" s="39" customFormat="1" ht="114" customHeight="1" x14ac:dyDescent="0.25">
      <c r="A299" s="57" t="s">
        <v>122</v>
      </c>
      <c r="B299" s="58">
        <v>16346883.640000001</v>
      </c>
      <c r="C299" s="58">
        <v>18933005</v>
      </c>
      <c r="D299" s="58">
        <v>19208005</v>
      </c>
      <c r="E299" s="58">
        <v>15739358.300000001</v>
      </c>
      <c r="F299" s="58">
        <f t="shared" si="77"/>
        <v>400000</v>
      </c>
      <c r="G299" s="58">
        <v>400000</v>
      </c>
      <c r="H299" s="16"/>
      <c r="I299" s="16">
        <f t="shared" si="79"/>
        <v>-638690</v>
      </c>
      <c r="J299" s="58"/>
      <c r="K299" s="58">
        <v>-638690</v>
      </c>
      <c r="L299" s="58">
        <f t="shared" si="80"/>
        <v>-238690</v>
      </c>
      <c r="M299" s="58">
        <f t="shared" si="78"/>
        <v>18969315</v>
      </c>
      <c r="N299" s="174" t="s">
        <v>292</v>
      </c>
    </row>
    <row r="300" spans="1:501" s="39" customFormat="1" ht="64.5" customHeight="1" x14ac:dyDescent="0.25">
      <c r="A300" s="27" t="s">
        <v>123</v>
      </c>
      <c r="B300" s="59">
        <v>10606024.15</v>
      </c>
      <c r="C300" s="59">
        <v>11947878.6</v>
      </c>
      <c r="D300" s="59">
        <v>11947878.6</v>
      </c>
      <c r="E300" s="59">
        <v>10569272.92</v>
      </c>
      <c r="F300" s="59">
        <f t="shared" si="77"/>
        <v>307220</v>
      </c>
      <c r="G300" s="59">
        <v>307220</v>
      </c>
      <c r="H300" s="148"/>
      <c r="I300" s="143">
        <f t="shared" si="79"/>
        <v>0</v>
      </c>
      <c r="J300" s="59"/>
      <c r="K300" s="59"/>
      <c r="L300" s="59">
        <f t="shared" si="80"/>
        <v>307220</v>
      </c>
      <c r="M300" s="59">
        <f t="shared" si="78"/>
        <v>12255098.6</v>
      </c>
      <c r="N300" s="194" t="s">
        <v>272</v>
      </c>
    </row>
    <row r="301" spans="1:501" s="39" customFormat="1" ht="63.75" x14ac:dyDescent="0.25">
      <c r="A301" s="60" t="s">
        <v>124</v>
      </c>
      <c r="B301" s="60">
        <v>3159302.47</v>
      </c>
      <c r="C301" s="60">
        <v>3608259.3</v>
      </c>
      <c r="D301" s="60">
        <v>3608259.3</v>
      </c>
      <c r="E301" s="60">
        <v>2990562.27</v>
      </c>
      <c r="F301" s="60">
        <f t="shared" si="77"/>
        <v>92780</v>
      </c>
      <c r="G301" s="60">
        <v>92780</v>
      </c>
      <c r="H301" s="60"/>
      <c r="I301" s="60">
        <f t="shared" si="79"/>
        <v>0</v>
      </c>
      <c r="J301" s="60"/>
      <c r="K301" s="60"/>
      <c r="L301" s="60">
        <f t="shared" si="80"/>
        <v>92780</v>
      </c>
      <c r="M301" s="60">
        <f t="shared" si="78"/>
        <v>3701039.3</v>
      </c>
      <c r="N301" s="194" t="s">
        <v>271</v>
      </c>
    </row>
    <row r="302" spans="1:501" s="4" customFormat="1" ht="15" x14ac:dyDescent="0.25">
      <c r="A302" s="61" t="s">
        <v>78</v>
      </c>
      <c r="B302" s="62">
        <v>1168385.18</v>
      </c>
      <c r="C302" s="62">
        <f>101763+1418719</f>
        <v>1520482</v>
      </c>
      <c r="D302" s="62">
        <f>101763+1418719</f>
        <v>1520482</v>
      </c>
      <c r="E302" s="62">
        <v>1124244.22</v>
      </c>
      <c r="F302" s="62">
        <f t="shared" si="77"/>
        <v>0</v>
      </c>
      <c r="G302" s="62"/>
      <c r="H302" s="149"/>
      <c r="I302" s="147">
        <f t="shared" si="79"/>
        <v>-387498</v>
      </c>
      <c r="J302" s="62"/>
      <c r="K302" s="62">
        <v>-387498</v>
      </c>
      <c r="L302" s="62">
        <f t="shared" si="80"/>
        <v>-387498</v>
      </c>
      <c r="M302" s="62">
        <f t="shared" si="78"/>
        <v>1132984</v>
      </c>
      <c r="N302" s="169" t="s">
        <v>291</v>
      </c>
    </row>
    <row r="303" spans="1:501" s="4" customFormat="1" ht="32.25" customHeight="1" x14ac:dyDescent="0.25">
      <c r="A303" s="63" t="s">
        <v>125</v>
      </c>
      <c r="B303" s="64">
        <v>478016.28</v>
      </c>
      <c r="C303" s="64">
        <v>653518</v>
      </c>
      <c r="D303" s="64">
        <v>653518</v>
      </c>
      <c r="E303" s="64">
        <v>497206.5</v>
      </c>
      <c r="F303" s="64">
        <f t="shared" si="77"/>
        <v>0</v>
      </c>
      <c r="G303" s="64"/>
      <c r="H303" s="150"/>
      <c r="I303" s="151">
        <f t="shared" si="79"/>
        <v>0</v>
      </c>
      <c r="J303" s="64"/>
      <c r="K303" s="64"/>
      <c r="L303" s="64">
        <f t="shared" si="80"/>
        <v>0</v>
      </c>
      <c r="M303" s="64">
        <f t="shared" si="78"/>
        <v>653518</v>
      </c>
      <c r="N303" s="173"/>
    </row>
    <row r="304" spans="1:501" s="4" customFormat="1" ht="27.75" customHeight="1" x14ac:dyDescent="0.25">
      <c r="A304" s="65" t="s">
        <v>126</v>
      </c>
      <c r="B304" s="66">
        <v>197336.66</v>
      </c>
      <c r="C304" s="66">
        <v>187065</v>
      </c>
      <c r="D304" s="66">
        <v>187065</v>
      </c>
      <c r="E304" s="66">
        <v>184368.26</v>
      </c>
      <c r="F304" s="66">
        <f t="shared" si="77"/>
        <v>0</v>
      </c>
      <c r="G304" s="66"/>
      <c r="H304" s="152"/>
      <c r="I304" s="153">
        <f t="shared" si="79"/>
        <v>-2696.74</v>
      </c>
      <c r="J304" s="66"/>
      <c r="K304" s="66">
        <v>-2696.74</v>
      </c>
      <c r="L304" s="66">
        <f t="shared" si="80"/>
        <v>-2696.74</v>
      </c>
      <c r="M304" s="66">
        <f t="shared" si="78"/>
        <v>184368.26</v>
      </c>
      <c r="N304" s="169" t="s">
        <v>291</v>
      </c>
    </row>
    <row r="305" spans="1:14" s="4" customFormat="1" ht="66.75" customHeight="1" x14ac:dyDescent="0.25">
      <c r="A305" s="32" t="s">
        <v>48</v>
      </c>
      <c r="B305" s="15">
        <v>13823949</v>
      </c>
      <c r="C305" s="15">
        <v>15829319</v>
      </c>
      <c r="D305" s="15">
        <v>15829319</v>
      </c>
      <c r="E305" s="15">
        <v>13530375.189999999</v>
      </c>
      <c r="F305" s="15">
        <f t="shared" si="77"/>
        <v>400000</v>
      </c>
      <c r="G305" s="15">
        <v>400000</v>
      </c>
      <c r="H305" s="16"/>
      <c r="I305" s="16">
        <f t="shared" si="79"/>
        <v>0</v>
      </c>
      <c r="J305" s="15"/>
      <c r="K305" s="15"/>
      <c r="L305" s="15">
        <f t="shared" si="80"/>
        <v>400000</v>
      </c>
      <c r="M305" s="15">
        <f t="shared" si="78"/>
        <v>16229319</v>
      </c>
      <c r="N305" s="194" t="s">
        <v>272</v>
      </c>
    </row>
    <row r="306" spans="1:14" s="4" customFormat="1" ht="161.25" customHeight="1" x14ac:dyDescent="0.25">
      <c r="A306" s="57" t="s">
        <v>127</v>
      </c>
      <c r="B306" s="58">
        <v>66528746.700000003</v>
      </c>
      <c r="C306" s="58">
        <v>72152531.530000001</v>
      </c>
      <c r="D306" s="58">
        <v>72343473.879999995</v>
      </c>
      <c r="E306" s="58">
        <v>64135134.030000001</v>
      </c>
      <c r="F306" s="58">
        <f t="shared" si="77"/>
        <v>5519977</v>
      </c>
      <c r="G306" s="58">
        <f>5507977+12000</f>
        <v>5519977</v>
      </c>
      <c r="H306" s="16"/>
      <c r="I306" s="16">
        <f t="shared" si="79"/>
        <v>-415668.7</v>
      </c>
      <c r="J306" s="58"/>
      <c r="K306" s="58">
        <f>-457660.75+41992.05</f>
        <v>-415668.7</v>
      </c>
      <c r="L306" s="58">
        <f t="shared" si="80"/>
        <v>5104308.3</v>
      </c>
      <c r="M306" s="58">
        <f t="shared" si="78"/>
        <v>77447782.179999992</v>
      </c>
      <c r="N306" s="187" t="s">
        <v>337</v>
      </c>
    </row>
    <row r="307" spans="1:14" s="4" customFormat="1" ht="69.75" customHeight="1" x14ac:dyDescent="0.25">
      <c r="A307" s="27" t="s">
        <v>123</v>
      </c>
      <c r="B307" s="59">
        <v>42194758.850000001</v>
      </c>
      <c r="C307" s="59">
        <v>45772889.399999999</v>
      </c>
      <c r="D307" s="59">
        <v>45772889.399999999</v>
      </c>
      <c r="E307" s="59">
        <v>43127184.25</v>
      </c>
      <c r="F307" s="59">
        <f t="shared" si="77"/>
        <v>4230397</v>
      </c>
      <c r="G307" s="59">
        <v>4230397</v>
      </c>
      <c r="H307" s="148"/>
      <c r="I307" s="143">
        <f t="shared" si="79"/>
        <v>0</v>
      </c>
      <c r="J307" s="59"/>
      <c r="K307" s="59"/>
      <c r="L307" s="59">
        <f t="shared" si="80"/>
        <v>4230397</v>
      </c>
      <c r="M307" s="59">
        <f t="shared" si="78"/>
        <v>50003286.399999999</v>
      </c>
      <c r="N307" s="194" t="s">
        <v>269</v>
      </c>
    </row>
    <row r="308" spans="1:14" s="39" customFormat="1" ht="51" x14ac:dyDescent="0.25">
      <c r="A308" s="60" t="s">
        <v>124</v>
      </c>
      <c r="B308" s="60">
        <v>12070522.560000001</v>
      </c>
      <c r="C308" s="60">
        <v>13710162.6</v>
      </c>
      <c r="D308" s="60">
        <v>13710162.6</v>
      </c>
      <c r="E308" s="60">
        <v>12289734.810000001</v>
      </c>
      <c r="F308" s="60">
        <f t="shared" si="77"/>
        <v>1277580</v>
      </c>
      <c r="G308" s="60">
        <v>1277580</v>
      </c>
      <c r="H308" s="60"/>
      <c r="I308" s="60">
        <f t="shared" si="79"/>
        <v>0</v>
      </c>
      <c r="J308" s="60"/>
      <c r="K308" s="60"/>
      <c r="L308" s="60">
        <f t="shared" si="80"/>
        <v>1277580</v>
      </c>
      <c r="M308" s="60">
        <f t="shared" si="78"/>
        <v>14987742.6</v>
      </c>
      <c r="N308" s="194" t="s">
        <v>270</v>
      </c>
    </row>
    <row r="309" spans="1:14" s="4" customFormat="1" ht="39.75" customHeight="1" x14ac:dyDescent="0.25">
      <c r="A309" s="61" t="s">
        <v>78</v>
      </c>
      <c r="B309" s="62">
        <v>4390386.34</v>
      </c>
      <c r="C309" s="62">
        <v>6177455</v>
      </c>
      <c r="D309" s="62">
        <v>6177455</v>
      </c>
      <c r="E309" s="62">
        <v>4432198.51</v>
      </c>
      <c r="F309" s="62">
        <f t="shared" si="77"/>
        <v>0</v>
      </c>
      <c r="G309" s="62"/>
      <c r="H309" s="149"/>
      <c r="I309" s="147">
        <f t="shared" si="79"/>
        <v>-395882.57</v>
      </c>
      <c r="J309" s="62"/>
      <c r="K309" s="62">
        <f>-395882.57</f>
        <v>-395882.57</v>
      </c>
      <c r="L309" s="62">
        <f t="shared" si="80"/>
        <v>-395882.57</v>
      </c>
      <c r="M309" s="62">
        <f t="shared" si="78"/>
        <v>5781572.4299999997</v>
      </c>
      <c r="N309" s="169" t="s">
        <v>291</v>
      </c>
    </row>
    <row r="310" spans="1:14" s="4" customFormat="1" ht="46.5" customHeight="1" x14ac:dyDescent="0.25">
      <c r="A310" s="63" t="s">
        <v>125</v>
      </c>
      <c r="B310" s="64">
        <v>615137.30000000005</v>
      </c>
      <c r="C310" s="64">
        <v>663765</v>
      </c>
      <c r="D310" s="64">
        <v>663765</v>
      </c>
      <c r="E310" s="64">
        <v>515443.09</v>
      </c>
      <c r="F310" s="64">
        <f t="shared" si="77"/>
        <v>0</v>
      </c>
      <c r="G310" s="64"/>
      <c r="H310" s="150"/>
      <c r="I310" s="151">
        <f t="shared" si="79"/>
        <v>0</v>
      </c>
      <c r="J310" s="64"/>
      <c r="K310" s="64"/>
      <c r="L310" s="64">
        <f t="shared" si="80"/>
        <v>0</v>
      </c>
      <c r="M310" s="64">
        <f t="shared" si="78"/>
        <v>663765</v>
      </c>
      <c r="N310" s="173"/>
    </row>
    <row r="311" spans="1:14" s="4" customFormat="1" ht="23.25" customHeight="1" x14ac:dyDescent="0.25">
      <c r="A311" s="65" t="s">
        <v>126</v>
      </c>
      <c r="B311" s="66">
        <v>421506.62</v>
      </c>
      <c r="C311" s="66">
        <v>487745</v>
      </c>
      <c r="D311" s="66">
        <v>487745</v>
      </c>
      <c r="E311" s="66">
        <v>425966.82</v>
      </c>
      <c r="F311" s="66">
        <f t="shared" si="77"/>
        <v>0</v>
      </c>
      <c r="G311" s="66"/>
      <c r="H311" s="152"/>
      <c r="I311" s="153">
        <f t="shared" si="79"/>
        <v>-61778.18</v>
      </c>
      <c r="J311" s="153"/>
      <c r="K311" s="66">
        <v>-61778.18</v>
      </c>
      <c r="L311" s="66">
        <f t="shared" si="80"/>
        <v>-61778.18</v>
      </c>
      <c r="M311" s="66">
        <f t="shared" si="78"/>
        <v>425966.82</v>
      </c>
      <c r="N311" s="169" t="s">
        <v>291</v>
      </c>
    </row>
    <row r="312" spans="1:14" s="4" customFormat="1" ht="90.75" customHeight="1" x14ac:dyDescent="0.25">
      <c r="A312" s="32" t="s">
        <v>48</v>
      </c>
      <c r="B312" s="15">
        <v>56995127</v>
      </c>
      <c r="C312" s="15">
        <v>59905905</v>
      </c>
      <c r="D312" s="15">
        <v>59905905</v>
      </c>
      <c r="E312" s="15">
        <v>55334618.060000002</v>
      </c>
      <c r="F312" s="15">
        <f t="shared" si="77"/>
        <v>5559977</v>
      </c>
      <c r="G312" s="15">
        <v>5559977</v>
      </c>
      <c r="H312" s="16"/>
      <c r="I312" s="16">
        <f t="shared" si="79"/>
        <v>0</v>
      </c>
      <c r="J312" s="15"/>
      <c r="K312" s="15"/>
      <c r="L312" s="15">
        <f t="shared" si="80"/>
        <v>5559977</v>
      </c>
      <c r="M312" s="15">
        <f t="shared" si="78"/>
        <v>65465882</v>
      </c>
      <c r="N312" s="194" t="s">
        <v>329</v>
      </c>
    </row>
    <row r="313" spans="1:14" s="4" customFormat="1" ht="56.25" customHeight="1" x14ac:dyDescent="0.25">
      <c r="A313" s="57" t="s">
        <v>128</v>
      </c>
      <c r="B313" s="58">
        <v>15343565.800000001</v>
      </c>
      <c r="C313" s="58">
        <v>18162483.120000001</v>
      </c>
      <c r="D313" s="58">
        <v>19371495.120000001</v>
      </c>
      <c r="E313" s="58">
        <v>15849209</v>
      </c>
      <c r="F313" s="58">
        <f t="shared" si="77"/>
        <v>28100.799999999999</v>
      </c>
      <c r="G313" s="58"/>
      <c r="H313" s="16">
        <v>28100.799999999999</v>
      </c>
      <c r="I313" s="16">
        <f t="shared" si="79"/>
        <v>-4066</v>
      </c>
      <c r="J313" s="16"/>
      <c r="K313" s="16">
        <f>-4066</f>
        <v>-4066</v>
      </c>
      <c r="L313" s="58">
        <f t="shared" si="80"/>
        <v>24034.799999999999</v>
      </c>
      <c r="M313" s="58">
        <f t="shared" si="78"/>
        <v>19395529.920000002</v>
      </c>
      <c r="N313" s="187" t="s">
        <v>298</v>
      </c>
    </row>
    <row r="314" spans="1:14" s="4" customFormat="1" ht="35.25" customHeight="1" x14ac:dyDescent="0.25">
      <c r="A314" s="27" t="s">
        <v>123</v>
      </c>
      <c r="B314" s="28">
        <v>9757644.8399999999</v>
      </c>
      <c r="C314" s="28">
        <v>11283658</v>
      </c>
      <c r="D314" s="28">
        <v>12053043</v>
      </c>
      <c r="E314" s="28">
        <v>10727786.25</v>
      </c>
      <c r="F314" s="28">
        <f t="shared" si="77"/>
        <v>0</v>
      </c>
      <c r="G314" s="28"/>
      <c r="H314" s="143"/>
      <c r="I314" s="143">
        <f t="shared" si="79"/>
        <v>0</v>
      </c>
      <c r="J314" s="28"/>
      <c r="K314" s="28"/>
      <c r="L314" s="28">
        <f t="shared" si="80"/>
        <v>0</v>
      </c>
      <c r="M314" s="28">
        <f t="shared" si="78"/>
        <v>12053043</v>
      </c>
      <c r="N314" s="187"/>
    </row>
    <row r="315" spans="1:14" s="39" customFormat="1" ht="34.5" customHeight="1" x14ac:dyDescent="0.25">
      <c r="A315" s="60" t="s">
        <v>124</v>
      </c>
      <c r="B315" s="60">
        <v>2610471.83</v>
      </c>
      <c r="C315" s="60">
        <v>3407665</v>
      </c>
      <c r="D315" s="60">
        <v>3573492</v>
      </c>
      <c r="E315" s="60">
        <v>2496313.4700000002</v>
      </c>
      <c r="F315" s="60">
        <f t="shared" si="77"/>
        <v>0</v>
      </c>
      <c r="G315" s="60"/>
      <c r="H315" s="60"/>
      <c r="I315" s="60">
        <f t="shared" si="79"/>
        <v>0</v>
      </c>
      <c r="J315" s="60"/>
      <c r="K315" s="60"/>
      <c r="L315" s="60">
        <f t="shared" si="80"/>
        <v>0</v>
      </c>
      <c r="M315" s="60">
        <f t="shared" si="78"/>
        <v>3573492</v>
      </c>
      <c r="N315" s="187"/>
    </row>
    <row r="316" spans="1:14" s="4" customFormat="1" ht="33.75" customHeight="1" x14ac:dyDescent="0.25">
      <c r="A316" s="61" t="s">
        <v>78</v>
      </c>
      <c r="B316" s="46">
        <v>2103153.9700000002</v>
      </c>
      <c r="C316" s="46">
        <v>2487375</v>
      </c>
      <c r="D316" s="46">
        <v>2487375</v>
      </c>
      <c r="E316" s="46">
        <v>1658621.73</v>
      </c>
      <c r="F316" s="46">
        <f t="shared" si="77"/>
        <v>0</v>
      </c>
      <c r="G316" s="46"/>
      <c r="H316" s="147"/>
      <c r="I316" s="147">
        <f t="shared" si="79"/>
        <v>0</v>
      </c>
      <c r="J316" s="46"/>
      <c r="K316" s="46"/>
      <c r="L316" s="46">
        <f t="shared" si="80"/>
        <v>0</v>
      </c>
      <c r="M316" s="46">
        <f t="shared" si="78"/>
        <v>2487375</v>
      </c>
      <c r="N316" s="173"/>
    </row>
    <row r="317" spans="1:14" s="4" customFormat="1" ht="15" x14ac:dyDescent="0.25">
      <c r="A317" s="65" t="s">
        <v>126</v>
      </c>
      <c r="B317" s="67">
        <v>39605.06</v>
      </c>
      <c r="C317" s="67">
        <v>52800</v>
      </c>
      <c r="D317" s="67">
        <v>52800</v>
      </c>
      <c r="E317" s="67">
        <v>33042.46</v>
      </c>
      <c r="F317" s="67">
        <f t="shared" si="77"/>
        <v>0</v>
      </c>
      <c r="G317" s="67"/>
      <c r="H317" s="153"/>
      <c r="I317" s="153">
        <f t="shared" si="79"/>
        <v>0</v>
      </c>
      <c r="J317" s="67"/>
      <c r="K317" s="67"/>
      <c r="L317" s="67">
        <f t="shared" si="80"/>
        <v>0</v>
      </c>
      <c r="M317" s="67">
        <f t="shared" si="78"/>
        <v>52800</v>
      </c>
      <c r="N317" s="169"/>
    </row>
    <row r="318" spans="1:14" s="4" customFormat="1" ht="25.5" x14ac:dyDescent="0.25">
      <c r="A318" s="32" t="s">
        <v>48</v>
      </c>
      <c r="B318" s="15"/>
      <c r="C318" s="15">
        <v>0</v>
      </c>
      <c r="D318" s="15">
        <v>0</v>
      </c>
      <c r="E318" s="15"/>
      <c r="F318" s="15">
        <f t="shared" si="77"/>
        <v>0</v>
      </c>
      <c r="G318" s="15"/>
      <c r="H318" s="16"/>
      <c r="I318" s="16">
        <f t="shared" si="79"/>
        <v>0</v>
      </c>
      <c r="J318" s="15"/>
      <c r="K318" s="15"/>
      <c r="L318" s="15">
        <f t="shared" si="80"/>
        <v>0</v>
      </c>
      <c r="M318" s="15">
        <f t="shared" si="78"/>
        <v>0</v>
      </c>
      <c r="N318" s="187"/>
    </row>
    <row r="319" spans="1:14" s="4" customFormat="1" ht="57.75" customHeight="1" x14ac:dyDescent="0.25">
      <c r="A319" s="57" t="s">
        <v>129</v>
      </c>
      <c r="B319" s="58">
        <v>10394629.470000001</v>
      </c>
      <c r="C319" s="58">
        <v>13340834</v>
      </c>
      <c r="D319" s="58">
        <v>13582567.550000001</v>
      </c>
      <c r="E319" s="58">
        <v>11037096.529999999</v>
      </c>
      <c r="F319" s="58">
        <f t="shared" si="77"/>
        <v>0</v>
      </c>
      <c r="G319" s="58"/>
      <c r="H319" s="16"/>
      <c r="I319" s="16">
        <f t="shared" si="79"/>
        <v>-691124.23</v>
      </c>
      <c r="J319" s="58"/>
      <c r="K319" s="58">
        <f>-691124.23</f>
        <v>-691124.23</v>
      </c>
      <c r="L319" s="58">
        <f t="shared" si="80"/>
        <v>-691124.23</v>
      </c>
      <c r="M319" s="58">
        <f t="shared" si="78"/>
        <v>12891443.32</v>
      </c>
      <c r="N319" s="187" t="s">
        <v>291</v>
      </c>
    </row>
    <row r="320" spans="1:14" s="4" customFormat="1" ht="35.25" customHeight="1" x14ac:dyDescent="0.25">
      <c r="A320" s="27" t="s">
        <v>123</v>
      </c>
      <c r="B320" s="28">
        <v>6951306.6799999997</v>
      </c>
      <c r="C320" s="28">
        <v>8828093</v>
      </c>
      <c r="D320" s="28">
        <v>8996720</v>
      </c>
      <c r="E320" s="28">
        <v>7810085.2400000002</v>
      </c>
      <c r="F320" s="28">
        <f t="shared" si="77"/>
        <v>0</v>
      </c>
      <c r="G320" s="28"/>
      <c r="H320" s="143">
        <v>0</v>
      </c>
      <c r="I320" s="143">
        <f t="shared" si="79"/>
        <v>-168500</v>
      </c>
      <c r="J320" s="28"/>
      <c r="K320" s="28">
        <v>-168500</v>
      </c>
      <c r="L320" s="28">
        <f t="shared" si="80"/>
        <v>-168500</v>
      </c>
      <c r="M320" s="28">
        <f t="shared" si="78"/>
        <v>8828220</v>
      </c>
      <c r="N320" s="187" t="s">
        <v>291</v>
      </c>
    </row>
    <row r="321" spans="1:14" s="39" customFormat="1" ht="39" customHeight="1" x14ac:dyDescent="0.25">
      <c r="A321" s="60" t="s">
        <v>124</v>
      </c>
      <c r="B321" s="60">
        <v>2077229.77</v>
      </c>
      <c r="C321" s="60">
        <v>2656299</v>
      </c>
      <c r="D321" s="60">
        <v>2730232</v>
      </c>
      <c r="E321" s="60">
        <v>1999682.57</v>
      </c>
      <c r="F321" s="60">
        <f t="shared" si="77"/>
        <v>0</v>
      </c>
      <c r="G321" s="60"/>
      <c r="H321" s="60">
        <v>0</v>
      </c>
      <c r="I321" s="60">
        <f t="shared" si="79"/>
        <v>-50910</v>
      </c>
      <c r="J321" s="60"/>
      <c r="K321" s="60">
        <v>-50910</v>
      </c>
      <c r="L321" s="60">
        <f t="shared" si="80"/>
        <v>-50910</v>
      </c>
      <c r="M321" s="60">
        <f t="shared" si="78"/>
        <v>2679322</v>
      </c>
      <c r="N321" s="187" t="s">
        <v>291</v>
      </c>
    </row>
    <row r="322" spans="1:14" s="4" customFormat="1" ht="33" customHeight="1" x14ac:dyDescent="0.25">
      <c r="A322" s="61" t="s">
        <v>78</v>
      </c>
      <c r="B322" s="46">
        <v>611302.97</v>
      </c>
      <c r="C322" s="46">
        <v>1102285</v>
      </c>
      <c r="D322" s="46">
        <v>1102285</v>
      </c>
      <c r="E322" s="46">
        <v>539116.13</v>
      </c>
      <c r="F322" s="46">
        <f t="shared" si="77"/>
        <v>0</v>
      </c>
      <c r="G322" s="46"/>
      <c r="H322" s="147">
        <v>0</v>
      </c>
      <c r="I322" s="147">
        <f>K322</f>
        <v>-300695</v>
      </c>
      <c r="J322" s="46"/>
      <c r="K322" s="46">
        <f>-300695</f>
        <v>-300695</v>
      </c>
      <c r="L322" s="46">
        <f t="shared" si="80"/>
        <v>-300695</v>
      </c>
      <c r="M322" s="46">
        <f t="shared" si="78"/>
        <v>801590</v>
      </c>
      <c r="N322" s="172" t="s">
        <v>291</v>
      </c>
    </row>
    <row r="323" spans="1:14" s="4" customFormat="1" ht="27" customHeight="1" x14ac:dyDescent="0.25">
      <c r="A323" s="65" t="s">
        <v>126</v>
      </c>
      <c r="B323" s="67">
        <v>81129</v>
      </c>
      <c r="C323" s="67">
        <v>52460</v>
      </c>
      <c r="D323" s="67">
        <v>52460</v>
      </c>
      <c r="E323" s="67">
        <v>50830.59</v>
      </c>
      <c r="F323" s="67">
        <f t="shared" si="77"/>
        <v>0</v>
      </c>
      <c r="G323" s="67"/>
      <c r="H323" s="153">
        <v>0</v>
      </c>
      <c r="I323" s="153">
        <f t="shared" si="79"/>
        <v>-1629.3409999999999</v>
      </c>
      <c r="J323" s="67"/>
      <c r="K323" s="67">
        <v>-1629.3409999999999</v>
      </c>
      <c r="L323" s="67">
        <f t="shared" si="80"/>
        <v>-1629.3409999999999</v>
      </c>
      <c r="M323" s="67">
        <f t="shared" si="78"/>
        <v>50830.659</v>
      </c>
      <c r="N323" s="172" t="s">
        <v>291</v>
      </c>
    </row>
    <row r="324" spans="1:14" s="4" customFormat="1" ht="36" customHeight="1" x14ac:dyDescent="0.25">
      <c r="A324" s="32" t="s">
        <v>48</v>
      </c>
      <c r="B324" s="15"/>
      <c r="C324" s="15">
        <v>0</v>
      </c>
      <c r="D324" s="15">
        <v>0</v>
      </c>
      <c r="E324" s="15"/>
      <c r="F324" s="15">
        <f t="shared" si="77"/>
        <v>0</v>
      </c>
      <c r="G324" s="15"/>
      <c r="H324" s="16"/>
      <c r="I324" s="16">
        <f t="shared" si="79"/>
        <v>0</v>
      </c>
      <c r="J324" s="15"/>
      <c r="K324" s="15"/>
      <c r="L324" s="15">
        <f t="shared" si="80"/>
        <v>0</v>
      </c>
      <c r="M324" s="15">
        <f t="shared" si="78"/>
        <v>0</v>
      </c>
      <c r="N324" s="187"/>
    </row>
    <row r="325" spans="1:14" s="4" customFormat="1" ht="129.75" customHeight="1" x14ac:dyDescent="0.25">
      <c r="A325" s="29" t="s">
        <v>130</v>
      </c>
      <c r="B325" s="34">
        <f>SUM(B327:B351)</f>
        <v>8804896.879999999</v>
      </c>
      <c r="C325" s="34">
        <f>SUM(C327:C351)</f>
        <v>8099703.3900000006</v>
      </c>
      <c r="D325" s="34">
        <f>SUM(D327:D352)</f>
        <v>15472315.07</v>
      </c>
      <c r="E325" s="34">
        <f>SUM(E327:E352)</f>
        <v>12733974.570000002</v>
      </c>
      <c r="F325" s="34">
        <f t="shared" si="77"/>
        <v>366096.94</v>
      </c>
      <c r="G325" s="34">
        <f>G330+G349+G352+G344</f>
        <v>347603</v>
      </c>
      <c r="H325" s="34">
        <f>H330+H349+H352+H344+H346</f>
        <v>18493.939999999999</v>
      </c>
      <c r="I325" s="34">
        <f t="shared" si="79"/>
        <v>-1125114.26</v>
      </c>
      <c r="J325" s="34">
        <f>SUM(J326:J351)</f>
        <v>-1035355.02</v>
      </c>
      <c r="K325" s="34">
        <f>SUM(K327:K351)</f>
        <v>-89759.24</v>
      </c>
      <c r="L325" s="34">
        <f t="shared" si="80"/>
        <v>-759017.32000000007</v>
      </c>
      <c r="M325" s="34">
        <f t="shared" si="78"/>
        <v>14713297.75</v>
      </c>
      <c r="N325" s="174" t="s">
        <v>297</v>
      </c>
    </row>
    <row r="326" spans="1:14" s="4" customFormat="1" ht="38.25" x14ac:dyDescent="0.25">
      <c r="A326" s="56" t="s">
        <v>131</v>
      </c>
      <c r="B326" s="33"/>
      <c r="C326" s="33"/>
      <c r="D326" s="33"/>
      <c r="E326" s="33"/>
      <c r="F326" s="33">
        <f t="shared" si="77"/>
        <v>0</v>
      </c>
      <c r="G326" s="33"/>
      <c r="H326" s="146"/>
      <c r="I326" s="16">
        <f t="shared" si="79"/>
        <v>0</v>
      </c>
      <c r="J326" s="33"/>
      <c r="K326" s="33"/>
      <c r="L326" s="33">
        <f t="shared" si="80"/>
        <v>0</v>
      </c>
      <c r="M326" s="33">
        <f t="shared" si="78"/>
        <v>0</v>
      </c>
      <c r="N326" s="117"/>
    </row>
    <row r="327" spans="1:14" s="4" customFormat="1" ht="72" customHeight="1" x14ac:dyDescent="0.25">
      <c r="A327" s="68" t="s">
        <v>234</v>
      </c>
      <c r="B327" s="69">
        <v>1374756.02</v>
      </c>
      <c r="C327" s="69">
        <v>1694394.81</v>
      </c>
      <c r="D327" s="69">
        <v>1694394.81</v>
      </c>
      <c r="E327" s="69">
        <v>1158201.26</v>
      </c>
      <c r="F327" s="69">
        <f t="shared" si="77"/>
        <v>0</v>
      </c>
      <c r="G327" s="69"/>
      <c r="H327" s="154"/>
      <c r="I327" s="154">
        <f t="shared" si="79"/>
        <v>0</v>
      </c>
      <c r="J327" s="69"/>
      <c r="K327" s="69"/>
      <c r="L327" s="69">
        <f t="shared" si="80"/>
        <v>0</v>
      </c>
      <c r="M327" s="69">
        <f t="shared" si="78"/>
        <v>1694394.81</v>
      </c>
      <c r="N327" s="168"/>
    </row>
    <row r="328" spans="1:14" s="4" customFormat="1" ht="43.5" customHeight="1" x14ac:dyDescent="0.25">
      <c r="A328" s="70" t="s">
        <v>244</v>
      </c>
      <c r="B328" s="15">
        <v>1114470</v>
      </c>
      <c r="C328" s="15">
        <v>0</v>
      </c>
      <c r="D328" s="15">
        <v>0</v>
      </c>
      <c r="E328" s="15">
        <v>0</v>
      </c>
      <c r="F328" s="15">
        <f t="shared" ref="F328:F395" si="83">G328+H328</f>
        <v>0</v>
      </c>
      <c r="G328" s="15"/>
      <c r="H328" s="16">
        <v>0</v>
      </c>
      <c r="I328" s="16">
        <f t="shared" si="79"/>
        <v>0</v>
      </c>
      <c r="J328" s="15"/>
      <c r="K328" s="15"/>
      <c r="L328" s="15">
        <f t="shared" si="80"/>
        <v>0</v>
      </c>
      <c r="M328" s="15">
        <f t="shared" ref="M328:M395" si="84">D328+L328</f>
        <v>0</v>
      </c>
      <c r="N328" s="172"/>
    </row>
    <row r="329" spans="1:14" s="4" customFormat="1" ht="25.5" x14ac:dyDescent="0.25">
      <c r="A329" s="70" t="s">
        <v>233</v>
      </c>
      <c r="B329" s="15">
        <v>35366</v>
      </c>
      <c r="C329" s="15">
        <v>31504.080000000002</v>
      </c>
      <c r="D329" s="15">
        <v>31504.080000000002</v>
      </c>
      <c r="E329" s="15">
        <v>31504.080000000002</v>
      </c>
      <c r="F329" s="15">
        <f t="shared" si="83"/>
        <v>0</v>
      </c>
      <c r="G329" s="15"/>
      <c r="H329" s="16"/>
      <c r="I329" s="16">
        <f t="shared" si="79"/>
        <v>0</v>
      </c>
      <c r="J329" s="15"/>
      <c r="K329" s="15"/>
      <c r="L329" s="15">
        <f t="shared" si="80"/>
        <v>0</v>
      </c>
      <c r="M329" s="15">
        <f t="shared" si="84"/>
        <v>31504.080000000002</v>
      </c>
      <c r="N329" s="117"/>
    </row>
    <row r="330" spans="1:14" s="4" customFormat="1" ht="15" x14ac:dyDescent="0.25">
      <c r="A330" s="70" t="s">
        <v>133</v>
      </c>
      <c r="B330" s="15">
        <v>85460</v>
      </c>
      <c r="C330" s="15">
        <v>0</v>
      </c>
      <c r="D330" s="15">
        <v>41324.300000000003</v>
      </c>
      <c r="E330" s="15">
        <v>41324.300000000003</v>
      </c>
      <c r="F330" s="15">
        <f t="shared" si="83"/>
        <v>0</v>
      </c>
      <c r="G330" s="15"/>
      <c r="H330" s="16"/>
      <c r="I330" s="16">
        <f t="shared" si="79"/>
        <v>0</v>
      </c>
      <c r="J330" s="15"/>
      <c r="K330" s="15"/>
      <c r="L330" s="15">
        <f t="shared" si="80"/>
        <v>0</v>
      </c>
      <c r="M330" s="15">
        <f t="shared" si="84"/>
        <v>41324.300000000003</v>
      </c>
      <c r="N330" s="171"/>
    </row>
    <row r="331" spans="1:14" s="4" customFormat="1" ht="41.25" customHeight="1" x14ac:dyDescent="0.25">
      <c r="A331" s="70" t="s">
        <v>247</v>
      </c>
      <c r="B331" s="15">
        <v>53729</v>
      </c>
      <c r="C331" s="15">
        <v>0</v>
      </c>
      <c r="D331" s="15">
        <v>0</v>
      </c>
      <c r="E331" s="15"/>
      <c r="F331" s="15">
        <f t="shared" si="83"/>
        <v>0</v>
      </c>
      <c r="G331" s="15">
        <v>0</v>
      </c>
      <c r="H331" s="16">
        <v>0</v>
      </c>
      <c r="I331" s="16">
        <f t="shared" si="79"/>
        <v>0</v>
      </c>
      <c r="J331" s="15"/>
      <c r="K331" s="15"/>
      <c r="L331" s="15">
        <f t="shared" si="80"/>
        <v>0</v>
      </c>
      <c r="M331" s="15">
        <f t="shared" si="84"/>
        <v>0</v>
      </c>
      <c r="N331" s="171"/>
    </row>
    <row r="332" spans="1:14" s="4" customFormat="1" ht="15" hidden="1" x14ac:dyDescent="0.25">
      <c r="A332" s="70" t="s">
        <v>134</v>
      </c>
      <c r="B332" s="15"/>
      <c r="C332" s="15">
        <v>0</v>
      </c>
      <c r="D332" s="15">
        <v>0</v>
      </c>
      <c r="E332" s="15"/>
      <c r="F332" s="15">
        <f t="shared" si="83"/>
        <v>0</v>
      </c>
      <c r="G332" s="15"/>
      <c r="H332" s="16"/>
      <c r="I332" s="16">
        <f t="shared" si="79"/>
        <v>0</v>
      </c>
      <c r="J332" s="15"/>
      <c r="K332" s="15"/>
      <c r="L332" s="15">
        <f t="shared" si="80"/>
        <v>0</v>
      </c>
      <c r="M332" s="15">
        <f t="shared" si="84"/>
        <v>0</v>
      </c>
      <c r="N332" s="117"/>
    </row>
    <row r="333" spans="1:14" s="4" customFormat="1" ht="15" hidden="1" x14ac:dyDescent="0.25">
      <c r="A333" s="71" t="s">
        <v>135</v>
      </c>
      <c r="B333" s="15"/>
      <c r="C333" s="15">
        <v>0</v>
      </c>
      <c r="D333" s="15">
        <v>0</v>
      </c>
      <c r="E333" s="15"/>
      <c r="F333" s="15">
        <f t="shared" si="83"/>
        <v>0</v>
      </c>
      <c r="G333" s="15"/>
      <c r="H333" s="16"/>
      <c r="I333" s="16">
        <f t="shared" si="79"/>
        <v>0</v>
      </c>
      <c r="J333" s="15"/>
      <c r="K333" s="15"/>
      <c r="L333" s="15">
        <f t="shared" si="80"/>
        <v>0</v>
      </c>
      <c r="M333" s="15">
        <f t="shared" si="84"/>
        <v>0</v>
      </c>
      <c r="N333" s="117"/>
    </row>
    <row r="334" spans="1:14" s="4" customFormat="1" ht="27" hidden="1" customHeight="1" x14ac:dyDescent="0.25">
      <c r="A334" s="71" t="s">
        <v>136</v>
      </c>
      <c r="B334" s="15"/>
      <c r="C334" s="15">
        <v>0</v>
      </c>
      <c r="D334" s="15">
        <v>0</v>
      </c>
      <c r="E334" s="15"/>
      <c r="F334" s="15">
        <f t="shared" si="83"/>
        <v>0</v>
      </c>
      <c r="G334" s="15"/>
      <c r="H334" s="16"/>
      <c r="I334" s="16">
        <f t="shared" si="79"/>
        <v>0</v>
      </c>
      <c r="J334" s="15"/>
      <c r="K334" s="15"/>
      <c r="L334" s="15">
        <f t="shared" si="80"/>
        <v>0</v>
      </c>
      <c r="M334" s="15">
        <f t="shared" si="84"/>
        <v>0</v>
      </c>
      <c r="N334" s="168"/>
    </row>
    <row r="335" spans="1:14" s="4" customFormat="1" ht="21" hidden="1" customHeight="1" x14ac:dyDescent="0.25">
      <c r="A335" s="71" t="s">
        <v>137</v>
      </c>
      <c r="B335" s="15">
        <v>0</v>
      </c>
      <c r="C335" s="15">
        <v>0</v>
      </c>
      <c r="D335" s="15">
        <v>0</v>
      </c>
      <c r="E335" s="15"/>
      <c r="F335" s="15">
        <f t="shared" si="83"/>
        <v>0</v>
      </c>
      <c r="G335" s="15"/>
      <c r="H335" s="16"/>
      <c r="I335" s="16">
        <f t="shared" si="79"/>
        <v>0</v>
      </c>
      <c r="J335" s="15"/>
      <c r="K335" s="15"/>
      <c r="L335" s="15">
        <f t="shared" si="80"/>
        <v>0</v>
      </c>
      <c r="M335" s="15">
        <f t="shared" si="84"/>
        <v>0</v>
      </c>
      <c r="N335" s="168"/>
    </row>
    <row r="336" spans="1:14" s="4" customFormat="1" ht="29.25" hidden="1" customHeight="1" x14ac:dyDescent="0.25">
      <c r="A336" s="71" t="s">
        <v>256</v>
      </c>
      <c r="B336" s="15"/>
      <c r="C336" s="15">
        <v>0</v>
      </c>
      <c r="D336" s="15">
        <v>0</v>
      </c>
      <c r="E336" s="15"/>
      <c r="F336" s="15">
        <f t="shared" si="83"/>
        <v>0</v>
      </c>
      <c r="G336" s="15"/>
      <c r="H336" s="16"/>
      <c r="I336" s="16">
        <f t="shared" si="79"/>
        <v>0</v>
      </c>
      <c r="J336" s="15"/>
      <c r="K336" s="15"/>
      <c r="L336" s="15">
        <f t="shared" si="80"/>
        <v>0</v>
      </c>
      <c r="M336" s="15">
        <f t="shared" si="84"/>
        <v>0</v>
      </c>
      <c r="N336" s="171"/>
    </row>
    <row r="337" spans="1:14" ht="73.5" customHeight="1" x14ac:dyDescent="0.2">
      <c r="A337" s="71" t="s">
        <v>138</v>
      </c>
      <c r="B337" s="15">
        <v>323496</v>
      </c>
      <c r="C337" s="15">
        <v>404347.83</v>
      </c>
      <c r="D337" s="15">
        <v>404347.83</v>
      </c>
      <c r="E337" s="15">
        <v>250260.1</v>
      </c>
      <c r="F337" s="15">
        <f t="shared" si="83"/>
        <v>0</v>
      </c>
      <c r="G337" s="15"/>
      <c r="H337" s="16"/>
      <c r="I337" s="16">
        <f t="shared" si="79"/>
        <v>-154087.72999999998</v>
      </c>
      <c r="J337" s="15">
        <v>-106320.54</v>
      </c>
      <c r="K337" s="15">
        <v>-47767.19</v>
      </c>
      <c r="L337" s="15">
        <f t="shared" si="80"/>
        <v>-154087.72999999998</v>
      </c>
      <c r="M337" s="15">
        <f t="shared" si="84"/>
        <v>250260.10000000003</v>
      </c>
      <c r="N337" s="192" t="s">
        <v>268</v>
      </c>
    </row>
    <row r="338" spans="1:14" ht="18" hidden="1" customHeight="1" x14ac:dyDescent="0.25">
      <c r="A338" s="71" t="s">
        <v>139</v>
      </c>
      <c r="B338" s="15"/>
      <c r="C338" s="15">
        <v>0</v>
      </c>
      <c r="D338" s="15">
        <v>0</v>
      </c>
      <c r="E338" s="15">
        <v>0</v>
      </c>
      <c r="F338" s="15">
        <f t="shared" si="83"/>
        <v>0</v>
      </c>
      <c r="G338" s="15"/>
      <c r="H338" s="16"/>
      <c r="I338" s="16">
        <f t="shared" si="79"/>
        <v>0</v>
      </c>
      <c r="J338" s="15"/>
      <c r="K338" s="15"/>
      <c r="L338" s="15">
        <f t="shared" si="80"/>
        <v>0</v>
      </c>
      <c r="M338" s="15">
        <f t="shared" si="84"/>
        <v>0</v>
      </c>
      <c r="N338" s="117"/>
    </row>
    <row r="339" spans="1:14" s="39" customFormat="1" ht="21" hidden="1" customHeight="1" x14ac:dyDescent="0.25">
      <c r="A339" s="72" t="s">
        <v>231</v>
      </c>
      <c r="B339" s="73"/>
      <c r="C339" s="73">
        <v>0</v>
      </c>
      <c r="D339" s="73">
        <v>0</v>
      </c>
      <c r="E339" s="73">
        <v>0</v>
      </c>
      <c r="F339" s="73">
        <f t="shared" si="83"/>
        <v>0</v>
      </c>
      <c r="G339" s="73"/>
      <c r="H339" s="156"/>
      <c r="I339" s="16">
        <f t="shared" si="79"/>
        <v>0</v>
      </c>
      <c r="J339" s="73"/>
      <c r="K339" s="73"/>
      <c r="L339" s="73">
        <f t="shared" si="80"/>
        <v>0</v>
      </c>
      <c r="M339" s="73">
        <f t="shared" si="84"/>
        <v>0</v>
      </c>
      <c r="N339" s="117"/>
    </row>
    <row r="340" spans="1:14" s="39" customFormat="1" ht="28.5" hidden="1" customHeight="1" x14ac:dyDescent="0.25">
      <c r="A340" s="72" t="s">
        <v>232</v>
      </c>
      <c r="B340" s="73"/>
      <c r="C340" s="73">
        <v>0</v>
      </c>
      <c r="D340" s="73">
        <v>0</v>
      </c>
      <c r="E340" s="73">
        <v>0</v>
      </c>
      <c r="F340" s="73">
        <f t="shared" si="83"/>
        <v>0</v>
      </c>
      <c r="G340" s="73"/>
      <c r="H340" s="156"/>
      <c r="I340" s="16">
        <f t="shared" si="79"/>
        <v>0</v>
      </c>
      <c r="J340" s="73"/>
      <c r="K340" s="73"/>
      <c r="L340" s="73">
        <f t="shared" si="80"/>
        <v>0</v>
      </c>
      <c r="M340" s="73">
        <f t="shared" si="84"/>
        <v>0</v>
      </c>
      <c r="N340" s="168"/>
    </row>
    <row r="341" spans="1:14" s="39" customFormat="1" ht="25.5" hidden="1" x14ac:dyDescent="0.25">
      <c r="A341" s="72" t="s">
        <v>141</v>
      </c>
      <c r="B341" s="73">
        <v>0</v>
      </c>
      <c r="C341" s="73">
        <v>0</v>
      </c>
      <c r="D341" s="73">
        <v>0</v>
      </c>
      <c r="E341" s="73">
        <v>0</v>
      </c>
      <c r="F341" s="73">
        <f t="shared" si="83"/>
        <v>0</v>
      </c>
      <c r="G341" s="73"/>
      <c r="H341" s="156"/>
      <c r="I341" s="16">
        <f t="shared" si="79"/>
        <v>0</v>
      </c>
      <c r="J341" s="73"/>
      <c r="K341" s="73"/>
      <c r="L341" s="73">
        <f t="shared" si="80"/>
        <v>0</v>
      </c>
      <c r="M341" s="73">
        <f t="shared" si="84"/>
        <v>0</v>
      </c>
      <c r="N341" s="117"/>
    </row>
    <row r="342" spans="1:14" ht="51.75" customHeight="1" x14ac:dyDescent="0.2">
      <c r="A342" s="72" t="s">
        <v>205</v>
      </c>
      <c r="B342" s="73">
        <v>41594.839999999997</v>
      </c>
      <c r="C342" s="73">
        <v>46800</v>
      </c>
      <c r="D342" s="73">
        <v>46800</v>
      </c>
      <c r="E342" s="73">
        <v>31200</v>
      </c>
      <c r="F342" s="73">
        <f t="shared" si="83"/>
        <v>0</v>
      </c>
      <c r="G342" s="73"/>
      <c r="H342" s="156"/>
      <c r="I342" s="16">
        <f t="shared" si="79"/>
        <v>-4800</v>
      </c>
      <c r="J342" s="73">
        <v>-4800</v>
      </c>
      <c r="K342" s="73"/>
      <c r="L342" s="73">
        <f t="shared" si="80"/>
        <v>-4800</v>
      </c>
      <c r="M342" s="73">
        <f t="shared" si="84"/>
        <v>42000</v>
      </c>
      <c r="N342" s="191" t="s">
        <v>296</v>
      </c>
    </row>
    <row r="343" spans="1:14" ht="25.5" x14ac:dyDescent="0.25">
      <c r="A343" s="72" t="s">
        <v>235</v>
      </c>
      <c r="B343" s="15">
        <v>0</v>
      </c>
      <c r="C343" s="15">
        <v>0</v>
      </c>
      <c r="D343" s="15">
        <v>0</v>
      </c>
      <c r="E343" s="15">
        <v>0</v>
      </c>
      <c r="F343" s="15">
        <f t="shared" si="83"/>
        <v>0</v>
      </c>
      <c r="G343" s="15"/>
      <c r="H343" s="156"/>
      <c r="I343" s="16">
        <f t="shared" si="79"/>
        <v>0</v>
      </c>
      <c r="J343" s="15"/>
      <c r="K343" s="15"/>
      <c r="L343" s="15">
        <f t="shared" si="80"/>
        <v>0</v>
      </c>
      <c r="M343" s="15">
        <f t="shared" si="84"/>
        <v>0</v>
      </c>
      <c r="N343" s="117"/>
    </row>
    <row r="344" spans="1:14" s="4" customFormat="1" ht="51" x14ac:dyDescent="0.25">
      <c r="A344" s="71" t="s">
        <v>263</v>
      </c>
      <c r="B344" s="33">
        <v>0</v>
      </c>
      <c r="C344" s="33">
        <v>0</v>
      </c>
      <c r="D344" s="33">
        <v>0</v>
      </c>
      <c r="E344" s="33">
        <v>0</v>
      </c>
      <c r="F344" s="33">
        <f t="shared" si="83"/>
        <v>354696.94</v>
      </c>
      <c r="G344" s="33">
        <v>347603</v>
      </c>
      <c r="H344" s="190">
        <v>7093.94</v>
      </c>
      <c r="I344" s="146">
        <f t="shared" si="79"/>
        <v>0</v>
      </c>
      <c r="J344" s="33"/>
      <c r="K344" s="33"/>
      <c r="L344" s="33">
        <f t="shared" si="80"/>
        <v>354696.94</v>
      </c>
      <c r="M344" s="33">
        <f t="shared" si="84"/>
        <v>354696.94</v>
      </c>
      <c r="N344" s="193" t="s">
        <v>267</v>
      </c>
    </row>
    <row r="345" spans="1:14" ht="36" customHeight="1" x14ac:dyDescent="0.25">
      <c r="A345" s="72" t="s">
        <v>209</v>
      </c>
      <c r="B345" s="15">
        <v>1186891</v>
      </c>
      <c r="C345" s="15">
        <v>1239600</v>
      </c>
      <c r="D345" s="15">
        <v>1239600</v>
      </c>
      <c r="E345" s="15">
        <v>1104433</v>
      </c>
      <c r="F345" s="15">
        <f t="shared" si="83"/>
        <v>0</v>
      </c>
      <c r="G345" s="15"/>
      <c r="H345" s="16"/>
      <c r="I345" s="16">
        <f t="shared" si="79"/>
        <v>-12000</v>
      </c>
      <c r="J345" s="15">
        <v>-12000</v>
      </c>
      <c r="K345" s="15"/>
      <c r="L345" s="15">
        <f t="shared" si="80"/>
        <v>-12000</v>
      </c>
      <c r="M345" s="15">
        <f t="shared" si="84"/>
        <v>1227600</v>
      </c>
      <c r="N345" s="172" t="s">
        <v>295</v>
      </c>
    </row>
    <row r="346" spans="1:14" ht="48" customHeight="1" x14ac:dyDescent="0.25">
      <c r="A346" s="70" t="s">
        <v>216</v>
      </c>
      <c r="B346" s="15">
        <v>45000</v>
      </c>
      <c r="C346" s="15">
        <v>45000</v>
      </c>
      <c r="D346" s="15">
        <v>45000</v>
      </c>
      <c r="E346" s="15">
        <v>56400</v>
      </c>
      <c r="F346" s="15">
        <f t="shared" si="83"/>
        <v>11400</v>
      </c>
      <c r="G346" s="15"/>
      <c r="H346" s="146">
        <v>11400</v>
      </c>
      <c r="I346" s="16">
        <f t="shared" si="79"/>
        <v>0</v>
      </c>
      <c r="J346" s="15"/>
      <c r="K346" s="15"/>
      <c r="L346" s="15">
        <f t="shared" si="80"/>
        <v>11400</v>
      </c>
      <c r="M346" s="15">
        <f t="shared" si="84"/>
        <v>56400</v>
      </c>
      <c r="N346" s="187" t="s">
        <v>324</v>
      </c>
    </row>
    <row r="347" spans="1:14" ht="34.5" customHeight="1" x14ac:dyDescent="0.25">
      <c r="A347" s="72" t="s">
        <v>222</v>
      </c>
      <c r="B347" s="15">
        <v>116218.95</v>
      </c>
      <c r="C347" s="15">
        <v>227861.22</v>
      </c>
      <c r="D347" s="15">
        <v>225559.6</v>
      </c>
      <c r="E347" s="15">
        <v>225559.6</v>
      </c>
      <c r="F347" s="15">
        <f t="shared" si="83"/>
        <v>0</v>
      </c>
      <c r="G347" s="15"/>
      <c r="H347" s="16"/>
      <c r="I347" s="16">
        <f t="shared" si="79"/>
        <v>0</v>
      </c>
      <c r="J347" s="15"/>
      <c r="K347" s="15"/>
      <c r="L347" s="15">
        <f t="shared" si="80"/>
        <v>0</v>
      </c>
      <c r="M347" s="15">
        <f t="shared" si="84"/>
        <v>225559.6</v>
      </c>
      <c r="N347" s="168"/>
    </row>
    <row r="348" spans="1:14" ht="31.5" customHeight="1" x14ac:dyDescent="0.25">
      <c r="A348" s="72" t="s">
        <v>223</v>
      </c>
      <c r="B348" s="15">
        <v>199362.04</v>
      </c>
      <c r="C348" s="15">
        <v>0</v>
      </c>
      <c r="D348" s="15">
        <v>0</v>
      </c>
      <c r="E348" s="15">
        <v>0</v>
      </c>
      <c r="F348" s="15">
        <f t="shared" si="83"/>
        <v>0</v>
      </c>
      <c r="G348" s="15"/>
      <c r="H348" s="16"/>
      <c r="I348" s="16">
        <f t="shared" si="79"/>
        <v>0</v>
      </c>
      <c r="J348" s="15"/>
      <c r="K348" s="15"/>
      <c r="L348" s="15">
        <f t="shared" si="80"/>
        <v>0</v>
      </c>
      <c r="M348" s="15">
        <f t="shared" si="84"/>
        <v>0</v>
      </c>
      <c r="N348" s="168"/>
    </row>
    <row r="349" spans="1:14" s="4" customFormat="1" ht="38.25" x14ac:dyDescent="0.25">
      <c r="A349" s="70" t="s">
        <v>228</v>
      </c>
      <c r="B349" s="33">
        <v>3875583.43</v>
      </c>
      <c r="C349" s="33">
        <v>4062240</v>
      </c>
      <c r="D349" s="33">
        <v>7447440</v>
      </c>
      <c r="E349" s="33">
        <v>6175181.79</v>
      </c>
      <c r="F349" s="33">
        <f t="shared" si="83"/>
        <v>0</v>
      </c>
      <c r="G349" s="33"/>
      <c r="H349" s="146"/>
      <c r="I349" s="146">
        <f t="shared" si="79"/>
        <v>-573400</v>
      </c>
      <c r="J349" s="28">
        <v>-573400</v>
      </c>
      <c r="K349" s="33"/>
      <c r="L349" s="33">
        <f t="shared" si="80"/>
        <v>-573400</v>
      </c>
      <c r="M349" s="33">
        <f t="shared" si="84"/>
        <v>6874040</v>
      </c>
      <c r="N349" s="208" t="s">
        <v>335</v>
      </c>
    </row>
    <row r="350" spans="1:14" ht="78" customHeight="1" x14ac:dyDescent="0.25">
      <c r="A350" s="70" t="s">
        <v>255</v>
      </c>
      <c r="B350" s="15"/>
      <c r="C350" s="15">
        <v>0</v>
      </c>
      <c r="D350" s="15">
        <v>3896309</v>
      </c>
      <c r="E350" s="15">
        <v>3361673.47</v>
      </c>
      <c r="F350" s="15">
        <f t="shared" si="83"/>
        <v>0</v>
      </c>
      <c r="G350" s="15"/>
      <c r="H350" s="16"/>
      <c r="I350" s="16">
        <f t="shared" si="79"/>
        <v>-380826.52999999997</v>
      </c>
      <c r="J350" s="28">
        <v>-338834.48</v>
      </c>
      <c r="K350" s="28">
        <v>-41992.05</v>
      </c>
      <c r="L350" s="15">
        <f t="shared" si="80"/>
        <v>-380826.52999999997</v>
      </c>
      <c r="M350" s="15">
        <f t="shared" si="84"/>
        <v>3515482.47</v>
      </c>
      <c r="N350" s="208" t="s">
        <v>334</v>
      </c>
    </row>
    <row r="351" spans="1:14" ht="57" customHeight="1" x14ac:dyDescent="0.25">
      <c r="A351" s="172" t="s">
        <v>242</v>
      </c>
      <c r="B351" s="15">
        <v>352969.6</v>
      </c>
      <c r="C351" s="15">
        <v>347955.45</v>
      </c>
      <c r="D351" s="15">
        <v>347955.45</v>
      </c>
      <c r="E351" s="15">
        <v>272196.96999999997</v>
      </c>
      <c r="F351" s="15">
        <f t="shared" si="83"/>
        <v>0</v>
      </c>
      <c r="G351" s="15"/>
      <c r="H351" s="16">
        <v>0</v>
      </c>
      <c r="I351" s="16">
        <f t="shared" si="79"/>
        <v>0</v>
      </c>
      <c r="J351" s="15"/>
      <c r="K351" s="15"/>
      <c r="L351" s="15">
        <f t="shared" si="80"/>
        <v>0</v>
      </c>
      <c r="M351" s="15">
        <f t="shared" si="84"/>
        <v>347955.45</v>
      </c>
      <c r="N351" s="172"/>
    </row>
    <row r="352" spans="1:14" ht="51.75" customHeight="1" x14ac:dyDescent="0.25">
      <c r="A352" s="172" t="s">
        <v>261</v>
      </c>
      <c r="B352" s="15">
        <v>0</v>
      </c>
      <c r="C352" s="15">
        <v>0</v>
      </c>
      <c r="D352" s="15">
        <v>52080</v>
      </c>
      <c r="E352" s="15">
        <v>26040</v>
      </c>
      <c r="F352" s="15">
        <f t="shared" si="83"/>
        <v>0</v>
      </c>
      <c r="G352" s="15"/>
      <c r="H352" s="16"/>
      <c r="I352" s="16">
        <f t="shared" si="79"/>
        <v>0</v>
      </c>
      <c r="J352" s="15"/>
      <c r="K352" s="15"/>
      <c r="L352" s="15">
        <f t="shared" si="80"/>
        <v>0</v>
      </c>
      <c r="M352" s="15">
        <f t="shared" si="84"/>
        <v>52080</v>
      </c>
      <c r="N352" s="174"/>
    </row>
    <row r="353" spans="1:501" ht="117" customHeight="1" x14ac:dyDescent="0.25">
      <c r="A353" s="74" t="s">
        <v>48</v>
      </c>
      <c r="B353" s="44">
        <f>SUM(B354:B368)</f>
        <v>8454047.3499999996</v>
      </c>
      <c r="C353" s="44">
        <f>SUM(C354:C371)</f>
        <v>7890280.3600000003</v>
      </c>
      <c r="D353" s="44">
        <f>SUM(D354:D369)</f>
        <v>14697889.319999998</v>
      </c>
      <c r="E353" s="44">
        <f>SUM(E354:E369)</f>
        <v>12202440.92</v>
      </c>
      <c r="F353" s="44">
        <f t="shared" si="83"/>
        <v>347603</v>
      </c>
      <c r="G353" s="44">
        <f>G359+G356+G369+G361</f>
        <v>347603</v>
      </c>
      <c r="H353" s="44">
        <f>H354+H355+H356+H357+H358+H359+H360+H362</f>
        <v>0</v>
      </c>
      <c r="I353" s="44">
        <f t="shared" si="79"/>
        <v>-1035355.02</v>
      </c>
      <c r="J353" s="44">
        <f>J354+J355+J356+J357+J358+J359+J360+J362+J363+J366</f>
        <v>-1035355.02</v>
      </c>
      <c r="K353" s="44">
        <f>K354+K355+K356+K357+K358+K359+K360+K362</f>
        <v>0</v>
      </c>
      <c r="L353" s="44">
        <f t="shared" si="80"/>
        <v>-687752.02</v>
      </c>
      <c r="M353" s="44">
        <f t="shared" si="84"/>
        <v>14010137.299999999</v>
      </c>
      <c r="N353" s="174" t="s">
        <v>294</v>
      </c>
    </row>
    <row r="354" spans="1:501" ht="44.25" customHeight="1" x14ac:dyDescent="0.2">
      <c r="A354" s="70" t="s">
        <v>142</v>
      </c>
      <c r="B354" s="15">
        <v>223212.24</v>
      </c>
      <c r="C354" s="15">
        <v>279000</v>
      </c>
      <c r="D354" s="15">
        <v>279000</v>
      </c>
      <c r="E354" s="34">
        <v>172679.46</v>
      </c>
      <c r="F354" s="15">
        <f t="shared" si="83"/>
        <v>0</v>
      </c>
      <c r="G354" s="33"/>
      <c r="H354" s="146"/>
      <c r="I354" s="16">
        <f t="shared" ref="I354:I421" si="85">J354+K354</f>
        <v>-106320.54</v>
      </c>
      <c r="J354" s="15">
        <v>-106320.54</v>
      </c>
      <c r="K354" s="15"/>
      <c r="L354" s="15">
        <f t="shared" ref="L354:L421" si="86">I354+F354</f>
        <v>-106320.54</v>
      </c>
      <c r="M354" s="15">
        <f t="shared" si="84"/>
        <v>172679.46000000002</v>
      </c>
      <c r="N354" s="191" t="s">
        <v>265</v>
      </c>
    </row>
    <row r="355" spans="1:501" ht="15" x14ac:dyDescent="0.25">
      <c r="A355" s="71" t="s">
        <v>136</v>
      </c>
      <c r="B355" s="15"/>
      <c r="C355" s="15"/>
      <c r="D355" s="15"/>
      <c r="E355" s="34"/>
      <c r="F355" s="15">
        <f t="shared" si="83"/>
        <v>0</v>
      </c>
      <c r="G355" s="33"/>
      <c r="H355" s="146"/>
      <c r="I355" s="16">
        <f t="shared" si="85"/>
        <v>0</v>
      </c>
      <c r="J355" s="15"/>
      <c r="K355" s="15"/>
      <c r="L355" s="15">
        <f t="shared" si="86"/>
        <v>0</v>
      </c>
      <c r="M355" s="15">
        <f t="shared" si="84"/>
        <v>0</v>
      </c>
      <c r="N355" s="117"/>
    </row>
    <row r="356" spans="1:501" ht="56.25" customHeight="1" x14ac:dyDescent="0.25">
      <c r="A356" s="70" t="s">
        <v>228</v>
      </c>
      <c r="B356" s="34">
        <v>3875583.43</v>
      </c>
      <c r="C356" s="15">
        <v>4062240</v>
      </c>
      <c r="D356" s="15">
        <v>7447440</v>
      </c>
      <c r="E356" s="34">
        <v>6175181.79</v>
      </c>
      <c r="F356" s="15">
        <f t="shared" si="83"/>
        <v>0</v>
      </c>
      <c r="G356" s="33"/>
      <c r="H356" s="146"/>
      <c r="I356" s="16">
        <f t="shared" si="85"/>
        <v>-573400</v>
      </c>
      <c r="J356" s="28">
        <v>-573400</v>
      </c>
      <c r="K356" s="15"/>
      <c r="L356" s="15">
        <f t="shared" si="86"/>
        <v>-573400</v>
      </c>
      <c r="M356" s="15">
        <f t="shared" si="84"/>
        <v>6874040</v>
      </c>
      <c r="N356" s="208" t="s">
        <v>335</v>
      </c>
    </row>
    <row r="357" spans="1:501" ht="75.75" customHeight="1" x14ac:dyDescent="0.25">
      <c r="A357" s="71" t="s">
        <v>247</v>
      </c>
      <c r="B357" s="34">
        <v>53192</v>
      </c>
      <c r="C357" s="15">
        <v>0</v>
      </c>
      <c r="D357" s="15">
        <v>0</v>
      </c>
      <c r="E357" s="34">
        <v>0</v>
      </c>
      <c r="F357" s="15">
        <f t="shared" si="83"/>
        <v>0</v>
      </c>
      <c r="G357" s="33">
        <v>0</v>
      </c>
      <c r="H357" s="146"/>
      <c r="I357" s="16">
        <f t="shared" si="85"/>
        <v>0</v>
      </c>
      <c r="J357" s="15"/>
      <c r="K357" s="15"/>
      <c r="L357" s="15">
        <f t="shared" si="86"/>
        <v>0</v>
      </c>
      <c r="M357" s="15">
        <f t="shared" si="84"/>
        <v>0</v>
      </c>
      <c r="N357" s="172"/>
    </row>
    <row r="358" spans="1:501" ht="49.5" customHeight="1" x14ac:dyDescent="0.25">
      <c r="A358" s="71" t="s">
        <v>227</v>
      </c>
      <c r="B358" s="15">
        <v>1306018.3</v>
      </c>
      <c r="C358" s="15">
        <v>1660506.91</v>
      </c>
      <c r="D358" s="15">
        <v>1660506.91</v>
      </c>
      <c r="E358" s="34">
        <v>1135037.22</v>
      </c>
      <c r="F358" s="15">
        <f t="shared" si="83"/>
        <v>0</v>
      </c>
      <c r="G358" s="33"/>
      <c r="H358" s="146"/>
      <c r="I358" s="16">
        <f t="shared" si="85"/>
        <v>0</v>
      </c>
      <c r="J358" s="15"/>
      <c r="K358" s="15"/>
      <c r="L358" s="15">
        <f t="shared" si="86"/>
        <v>0</v>
      </c>
      <c r="M358" s="15">
        <f t="shared" si="84"/>
        <v>1660506.91</v>
      </c>
      <c r="N358" s="168"/>
    </row>
    <row r="359" spans="1:501" ht="15" x14ac:dyDescent="0.25">
      <c r="A359" s="72" t="s">
        <v>133</v>
      </c>
      <c r="B359" s="73">
        <v>81187</v>
      </c>
      <c r="C359" s="73">
        <v>0</v>
      </c>
      <c r="D359" s="73">
        <v>40497.85</v>
      </c>
      <c r="E359" s="34">
        <v>40497.85</v>
      </c>
      <c r="F359" s="15">
        <f t="shared" si="83"/>
        <v>0</v>
      </c>
      <c r="G359" s="33"/>
      <c r="H359" s="146"/>
      <c r="I359" s="16">
        <f t="shared" si="85"/>
        <v>0</v>
      </c>
      <c r="J359" s="73"/>
      <c r="K359" s="73"/>
      <c r="L359" s="73">
        <f t="shared" si="86"/>
        <v>0</v>
      </c>
      <c r="M359" s="73">
        <f t="shared" si="84"/>
        <v>40497.85</v>
      </c>
      <c r="N359" s="171"/>
    </row>
    <row r="360" spans="1:501" s="26" customFormat="1" ht="29.25" customHeight="1" x14ac:dyDescent="0.25">
      <c r="A360" s="72" t="s">
        <v>245</v>
      </c>
      <c r="B360" s="15">
        <v>1000000</v>
      </c>
      <c r="C360" s="15">
        <v>0</v>
      </c>
      <c r="D360" s="15">
        <v>0</v>
      </c>
      <c r="E360" s="34">
        <v>0</v>
      </c>
      <c r="F360" s="15">
        <f t="shared" si="83"/>
        <v>0</v>
      </c>
      <c r="G360" s="33"/>
      <c r="H360" s="146"/>
      <c r="I360" s="16">
        <f t="shared" si="85"/>
        <v>0</v>
      </c>
      <c r="J360" s="15"/>
      <c r="K360" s="15"/>
      <c r="L360" s="15">
        <f t="shared" si="86"/>
        <v>0</v>
      </c>
      <c r="M360" s="15">
        <f t="shared" si="84"/>
        <v>0</v>
      </c>
      <c r="N360" s="172"/>
      <c r="O360" s="22"/>
      <c r="P360" s="22"/>
      <c r="Q360" s="22"/>
      <c r="R360" s="22"/>
      <c r="S360" s="22"/>
      <c r="T360" s="22"/>
      <c r="U360" s="22"/>
      <c r="V360" s="22"/>
      <c r="W360" s="22"/>
      <c r="X360" s="22"/>
      <c r="Y360" s="22"/>
      <c r="Z360" s="22"/>
      <c r="AA360" s="22"/>
      <c r="AB360" s="22"/>
      <c r="AC360" s="22"/>
      <c r="AD360" s="22"/>
      <c r="AE360" s="22"/>
      <c r="AF360" s="22"/>
      <c r="AG360" s="22"/>
      <c r="AH360" s="22"/>
      <c r="AI360" s="22"/>
      <c r="AJ360" s="22"/>
      <c r="AK360" s="22"/>
      <c r="AL360" s="22"/>
      <c r="AM360" s="22"/>
      <c r="AN360" s="22"/>
      <c r="AO360" s="22"/>
      <c r="AP360" s="22"/>
      <c r="AQ360" s="22"/>
      <c r="AR360" s="22"/>
      <c r="AS360" s="22"/>
      <c r="AT360" s="22"/>
      <c r="AU360" s="22"/>
      <c r="AV360" s="22"/>
      <c r="AW360" s="22"/>
      <c r="AX360" s="22"/>
      <c r="AY360" s="22"/>
      <c r="AZ360" s="22"/>
      <c r="BA360" s="22"/>
      <c r="BB360" s="22"/>
      <c r="BC360" s="22"/>
      <c r="BD360" s="22"/>
      <c r="BE360" s="22"/>
      <c r="BF360" s="22"/>
      <c r="BG360" s="22"/>
      <c r="BH360" s="22"/>
      <c r="BI360" s="22"/>
      <c r="BJ360" s="22"/>
      <c r="BK360" s="22"/>
      <c r="BL360" s="22"/>
      <c r="BM360" s="22"/>
      <c r="BN360" s="22"/>
      <c r="BO360" s="22"/>
      <c r="BP360" s="22"/>
      <c r="BQ360" s="22"/>
      <c r="BR360" s="22"/>
      <c r="BS360" s="22"/>
      <c r="BT360" s="22"/>
      <c r="BU360" s="22"/>
      <c r="BV360" s="22"/>
      <c r="BW360" s="22"/>
      <c r="BX360" s="22"/>
      <c r="BY360" s="22"/>
      <c r="BZ360" s="22"/>
      <c r="CA360" s="22"/>
      <c r="CB360" s="22"/>
      <c r="CC360" s="22"/>
      <c r="CD360" s="22"/>
      <c r="CE360" s="22"/>
      <c r="CF360" s="22"/>
      <c r="CG360" s="22"/>
      <c r="CH360" s="22"/>
      <c r="CI360" s="22"/>
      <c r="CJ360" s="22"/>
      <c r="CK360" s="22"/>
      <c r="CL360" s="22"/>
      <c r="CM360" s="22"/>
      <c r="CN360" s="22"/>
      <c r="CO360" s="22"/>
      <c r="CP360" s="22"/>
      <c r="CQ360" s="22"/>
      <c r="CR360" s="22"/>
      <c r="CS360" s="22"/>
      <c r="CT360" s="22"/>
      <c r="CU360" s="22"/>
      <c r="CV360" s="22"/>
      <c r="CW360" s="22"/>
      <c r="CX360" s="22"/>
      <c r="CY360" s="22"/>
      <c r="CZ360" s="22"/>
      <c r="DA360" s="22"/>
      <c r="DB360" s="22"/>
      <c r="DC360" s="22"/>
      <c r="DD360" s="22"/>
      <c r="DE360" s="22"/>
      <c r="DF360" s="22"/>
      <c r="DG360" s="22"/>
      <c r="DH360" s="22"/>
      <c r="DI360" s="22"/>
      <c r="DJ360" s="22"/>
      <c r="DK360" s="22"/>
      <c r="DL360" s="22"/>
      <c r="DM360" s="22"/>
      <c r="DN360" s="22"/>
      <c r="DO360" s="22"/>
      <c r="DP360" s="22"/>
      <c r="DQ360" s="22"/>
      <c r="DR360" s="22"/>
      <c r="DS360" s="22"/>
      <c r="DT360" s="22"/>
      <c r="DU360" s="22"/>
      <c r="DV360" s="22"/>
      <c r="DW360" s="22"/>
      <c r="DX360" s="22"/>
      <c r="DY360" s="22"/>
      <c r="DZ360" s="22"/>
      <c r="EA360" s="22"/>
      <c r="EB360" s="22"/>
      <c r="EC360" s="22"/>
      <c r="ED360" s="22"/>
      <c r="EE360" s="22"/>
      <c r="EF360" s="22"/>
      <c r="EG360" s="22"/>
      <c r="EH360" s="22"/>
      <c r="EI360" s="22"/>
      <c r="EJ360" s="22"/>
      <c r="EK360" s="22"/>
      <c r="EL360" s="22"/>
      <c r="EM360" s="22"/>
      <c r="EN360" s="22"/>
      <c r="EO360" s="22"/>
      <c r="EP360" s="22"/>
      <c r="EQ360" s="22"/>
      <c r="ER360" s="22"/>
      <c r="ES360" s="22"/>
      <c r="ET360" s="22"/>
      <c r="EU360" s="22"/>
      <c r="EV360" s="22"/>
      <c r="EW360" s="22"/>
      <c r="EX360" s="22"/>
      <c r="EY360" s="22"/>
      <c r="EZ360" s="22"/>
      <c r="FA360" s="22"/>
      <c r="FB360" s="22"/>
      <c r="FC360" s="22"/>
      <c r="FD360" s="22"/>
      <c r="FE360" s="22"/>
      <c r="FF360" s="22"/>
      <c r="FG360" s="22"/>
      <c r="FH360" s="22"/>
      <c r="FI360" s="22"/>
      <c r="FJ360" s="22"/>
      <c r="FK360" s="22"/>
      <c r="FL360" s="22"/>
      <c r="FM360" s="22"/>
      <c r="FN360" s="22"/>
      <c r="FO360" s="22"/>
      <c r="FP360" s="22"/>
      <c r="FQ360" s="22"/>
      <c r="FR360" s="22"/>
      <c r="FS360" s="22"/>
      <c r="FT360" s="22"/>
      <c r="FU360" s="22"/>
      <c r="FV360" s="22"/>
      <c r="FW360" s="22"/>
      <c r="FX360" s="22"/>
      <c r="FY360" s="22"/>
      <c r="FZ360" s="22"/>
      <c r="GA360" s="22"/>
      <c r="GB360" s="22"/>
      <c r="GC360" s="22"/>
      <c r="GD360" s="22"/>
      <c r="GE360" s="22"/>
      <c r="GF360" s="22"/>
      <c r="GG360" s="22"/>
      <c r="GH360" s="22"/>
      <c r="GI360" s="22"/>
      <c r="GJ360" s="22"/>
      <c r="GK360" s="22"/>
      <c r="GL360" s="22"/>
      <c r="GM360" s="22"/>
      <c r="GN360" s="22"/>
      <c r="GO360" s="22"/>
      <c r="GP360" s="22"/>
      <c r="GQ360" s="22"/>
      <c r="GR360" s="22"/>
      <c r="GS360" s="22"/>
      <c r="GT360" s="22"/>
      <c r="GU360" s="22"/>
      <c r="GV360" s="22"/>
      <c r="GW360" s="22"/>
      <c r="GX360" s="22"/>
      <c r="GY360" s="22"/>
      <c r="GZ360" s="22"/>
      <c r="HA360" s="22"/>
      <c r="HB360" s="22"/>
      <c r="HC360" s="22"/>
      <c r="HD360" s="22"/>
      <c r="HE360" s="22"/>
      <c r="HF360" s="22"/>
      <c r="HG360" s="22"/>
      <c r="HH360" s="22"/>
      <c r="HI360" s="22"/>
      <c r="HJ360" s="22"/>
      <c r="HK360" s="22"/>
      <c r="HL360" s="22"/>
      <c r="HM360" s="22"/>
      <c r="HN360" s="22"/>
      <c r="HO360" s="22"/>
      <c r="HP360" s="22"/>
      <c r="HQ360" s="22"/>
      <c r="HR360" s="22"/>
      <c r="HS360" s="22"/>
      <c r="HT360" s="22"/>
      <c r="HU360" s="22"/>
      <c r="HV360" s="22"/>
      <c r="HW360" s="22"/>
      <c r="HX360" s="22"/>
      <c r="HY360" s="22"/>
      <c r="HZ360" s="22"/>
      <c r="IA360" s="22"/>
      <c r="IB360" s="22"/>
      <c r="IC360" s="22"/>
      <c r="ID360" s="22"/>
      <c r="IE360" s="22"/>
      <c r="IF360" s="22"/>
      <c r="IG360" s="22"/>
      <c r="IH360" s="22"/>
      <c r="II360" s="22"/>
      <c r="IJ360" s="22"/>
      <c r="IK360" s="22"/>
      <c r="IL360" s="22"/>
      <c r="IM360" s="22"/>
      <c r="IN360" s="22"/>
      <c r="IO360" s="22"/>
      <c r="IP360" s="22"/>
      <c r="IQ360" s="22"/>
      <c r="IR360" s="22"/>
      <c r="IS360" s="22"/>
      <c r="IT360" s="22"/>
      <c r="IU360" s="22"/>
      <c r="IV360" s="22"/>
      <c r="IW360" s="22"/>
      <c r="IX360" s="22"/>
      <c r="IY360" s="22"/>
      <c r="IZ360" s="22"/>
      <c r="JA360" s="22"/>
      <c r="JB360" s="22"/>
      <c r="JC360" s="22"/>
      <c r="JD360" s="22"/>
      <c r="JE360" s="22"/>
      <c r="JF360" s="22"/>
      <c r="JG360" s="22"/>
      <c r="JH360" s="22"/>
      <c r="JI360" s="22"/>
      <c r="JJ360" s="22"/>
      <c r="JK360" s="22"/>
      <c r="JL360" s="22"/>
      <c r="JM360" s="22"/>
      <c r="JN360" s="22"/>
      <c r="JO360" s="22"/>
      <c r="JP360" s="22"/>
      <c r="JQ360" s="22"/>
      <c r="JR360" s="22"/>
      <c r="JS360" s="22"/>
      <c r="JT360" s="22"/>
      <c r="JU360" s="22"/>
      <c r="JV360" s="22"/>
      <c r="JW360" s="22"/>
      <c r="JX360" s="22"/>
      <c r="JY360" s="22"/>
      <c r="JZ360" s="22"/>
      <c r="KA360" s="22"/>
      <c r="KB360" s="22"/>
      <c r="KC360" s="22"/>
      <c r="KD360" s="22"/>
      <c r="KE360" s="22"/>
      <c r="KF360" s="22"/>
      <c r="KG360" s="22"/>
      <c r="KH360" s="22"/>
      <c r="KI360" s="22"/>
      <c r="KJ360" s="22"/>
      <c r="KK360" s="22"/>
      <c r="KL360" s="22"/>
      <c r="KM360" s="22"/>
      <c r="KN360" s="22"/>
      <c r="KO360" s="22"/>
      <c r="KP360" s="22"/>
      <c r="KQ360" s="22"/>
      <c r="KR360" s="22"/>
      <c r="KS360" s="22"/>
      <c r="KT360" s="22"/>
      <c r="KU360" s="22"/>
      <c r="KV360" s="22"/>
      <c r="KW360" s="22"/>
      <c r="KX360" s="22"/>
      <c r="KY360" s="22"/>
      <c r="KZ360" s="22"/>
      <c r="LA360" s="22"/>
      <c r="LB360" s="22"/>
      <c r="LC360" s="22"/>
      <c r="LD360" s="22"/>
      <c r="LE360" s="22"/>
      <c r="LF360" s="22"/>
      <c r="LG360" s="22"/>
      <c r="LH360" s="22"/>
      <c r="LI360" s="22"/>
      <c r="LJ360" s="22"/>
      <c r="LK360" s="22"/>
      <c r="LL360" s="22"/>
      <c r="LM360" s="22"/>
      <c r="LN360" s="22"/>
      <c r="LO360" s="22"/>
      <c r="LP360" s="22"/>
      <c r="LQ360" s="22"/>
      <c r="LR360" s="22"/>
      <c r="LS360" s="22"/>
      <c r="LT360" s="22"/>
      <c r="LU360" s="22"/>
      <c r="LV360" s="22"/>
      <c r="LW360" s="22"/>
      <c r="LX360" s="22"/>
      <c r="LY360" s="22"/>
      <c r="LZ360" s="22"/>
      <c r="MA360" s="22"/>
      <c r="MB360" s="22"/>
      <c r="MC360" s="22"/>
      <c r="MD360" s="22"/>
      <c r="ME360" s="22"/>
      <c r="MF360" s="22"/>
      <c r="MG360" s="22"/>
      <c r="MH360" s="22"/>
      <c r="MI360" s="22"/>
      <c r="MJ360" s="22"/>
      <c r="MK360" s="22"/>
      <c r="ML360" s="22"/>
      <c r="MM360" s="22"/>
      <c r="MN360" s="22"/>
      <c r="MO360" s="22"/>
      <c r="MP360" s="22"/>
      <c r="MQ360" s="22"/>
      <c r="MR360" s="22"/>
      <c r="MS360" s="22"/>
      <c r="MT360" s="22"/>
      <c r="MU360" s="22"/>
      <c r="MV360" s="22"/>
      <c r="MW360" s="22"/>
      <c r="MX360" s="22"/>
      <c r="MY360" s="22"/>
      <c r="MZ360" s="22"/>
      <c r="NA360" s="22"/>
      <c r="NB360" s="22"/>
      <c r="NC360" s="22"/>
      <c r="ND360" s="22"/>
      <c r="NE360" s="22"/>
      <c r="NF360" s="22"/>
      <c r="NG360" s="22"/>
      <c r="NH360" s="22"/>
      <c r="NI360" s="22"/>
      <c r="NJ360" s="22"/>
      <c r="NK360" s="22"/>
      <c r="NL360" s="22"/>
      <c r="NM360" s="22"/>
      <c r="NN360" s="22"/>
      <c r="NO360" s="22"/>
      <c r="NP360" s="22"/>
      <c r="NQ360" s="22"/>
      <c r="NR360" s="22"/>
      <c r="NS360" s="22"/>
      <c r="NT360" s="22"/>
      <c r="NU360" s="22"/>
      <c r="NV360" s="22"/>
      <c r="NW360" s="22"/>
      <c r="NX360" s="22"/>
      <c r="NY360" s="22"/>
      <c r="NZ360" s="22"/>
      <c r="OA360" s="22"/>
      <c r="OB360" s="22"/>
      <c r="OC360" s="22"/>
      <c r="OD360" s="22"/>
      <c r="OE360" s="22"/>
      <c r="OF360" s="22"/>
      <c r="OG360" s="22"/>
      <c r="OH360" s="22"/>
      <c r="OI360" s="22"/>
      <c r="OJ360" s="22"/>
      <c r="OK360" s="22"/>
      <c r="OL360" s="22"/>
      <c r="OM360" s="22"/>
      <c r="ON360" s="22"/>
      <c r="OO360" s="22"/>
      <c r="OP360" s="22"/>
      <c r="OQ360" s="22"/>
      <c r="OR360" s="22"/>
      <c r="OS360" s="22"/>
      <c r="OT360" s="22"/>
      <c r="OU360" s="22"/>
      <c r="OV360" s="22"/>
      <c r="OW360" s="22"/>
      <c r="OX360" s="22"/>
      <c r="OY360" s="22"/>
      <c r="OZ360" s="22"/>
      <c r="PA360" s="22"/>
      <c r="PB360" s="22"/>
      <c r="PC360" s="22"/>
      <c r="PD360" s="22"/>
      <c r="PE360" s="22"/>
      <c r="PF360" s="22"/>
      <c r="PG360" s="22"/>
      <c r="PH360" s="22"/>
      <c r="PI360" s="22"/>
      <c r="PJ360" s="22"/>
      <c r="PK360" s="22"/>
      <c r="PL360" s="22"/>
      <c r="PM360" s="22"/>
      <c r="PN360" s="22"/>
      <c r="PO360" s="22"/>
      <c r="PP360" s="22"/>
      <c r="PQ360" s="22"/>
      <c r="PR360" s="22"/>
      <c r="PS360" s="22"/>
      <c r="PT360" s="22"/>
      <c r="PU360" s="22"/>
      <c r="PV360" s="22"/>
      <c r="PW360" s="22"/>
      <c r="PX360" s="22"/>
      <c r="PY360" s="22"/>
      <c r="PZ360" s="22"/>
      <c r="QA360" s="22"/>
      <c r="QB360" s="22"/>
      <c r="QC360" s="22"/>
      <c r="QD360" s="22"/>
      <c r="QE360" s="22"/>
      <c r="QF360" s="22"/>
      <c r="QG360" s="22"/>
      <c r="QH360" s="22"/>
      <c r="QI360" s="22"/>
      <c r="QJ360" s="22"/>
      <c r="QK360" s="22"/>
      <c r="QL360" s="22"/>
      <c r="QM360" s="22"/>
      <c r="QN360" s="22"/>
      <c r="QO360" s="22"/>
      <c r="QP360" s="22"/>
      <c r="QQ360" s="22"/>
      <c r="QR360" s="22"/>
      <c r="QS360" s="22"/>
      <c r="QT360" s="22"/>
      <c r="QU360" s="22"/>
      <c r="QV360" s="22"/>
      <c r="QW360" s="22"/>
      <c r="QX360" s="22"/>
      <c r="QY360" s="22"/>
      <c r="QZ360" s="22"/>
      <c r="RA360" s="22"/>
      <c r="RB360" s="22"/>
      <c r="RC360" s="22"/>
      <c r="RD360" s="22"/>
      <c r="RE360" s="22"/>
      <c r="RF360" s="22"/>
      <c r="RG360" s="22"/>
      <c r="RH360" s="22"/>
      <c r="RI360" s="22"/>
      <c r="RJ360" s="22"/>
      <c r="RK360" s="22"/>
      <c r="RL360" s="22"/>
      <c r="RM360" s="22"/>
      <c r="RN360" s="22"/>
      <c r="RO360" s="22"/>
      <c r="RP360" s="22"/>
      <c r="RQ360" s="22"/>
      <c r="RR360" s="22"/>
      <c r="RS360" s="22"/>
      <c r="RT360" s="22"/>
      <c r="RU360" s="22"/>
      <c r="RV360" s="22"/>
      <c r="RW360" s="22"/>
      <c r="RX360" s="22"/>
      <c r="RY360" s="22"/>
      <c r="RZ360" s="22"/>
      <c r="SA360" s="22"/>
      <c r="SB360" s="22"/>
      <c r="SC360" s="22"/>
      <c r="SD360" s="22"/>
      <c r="SE360" s="22"/>
      <c r="SF360" s="22"/>
      <c r="SG360" s="22"/>
    </row>
    <row r="361" spans="1:501" s="26" customFormat="1" ht="51" customHeight="1" x14ac:dyDescent="0.25">
      <c r="A361" s="71" t="s">
        <v>263</v>
      </c>
      <c r="B361" s="15">
        <v>0</v>
      </c>
      <c r="C361" s="15">
        <v>0</v>
      </c>
      <c r="D361" s="15">
        <v>0</v>
      </c>
      <c r="E361" s="38">
        <v>0</v>
      </c>
      <c r="F361" s="15">
        <f t="shared" si="83"/>
        <v>347603</v>
      </c>
      <c r="G361" s="33">
        <v>347603</v>
      </c>
      <c r="H361" s="146"/>
      <c r="I361" s="16">
        <f t="shared" si="85"/>
        <v>0</v>
      </c>
      <c r="J361" s="15"/>
      <c r="K361" s="15"/>
      <c r="L361" s="15">
        <f t="shared" si="86"/>
        <v>347603</v>
      </c>
      <c r="M361" s="15">
        <f t="shared" si="84"/>
        <v>347603</v>
      </c>
      <c r="N361" s="193" t="s">
        <v>266</v>
      </c>
      <c r="O361" s="22"/>
      <c r="P361" s="22"/>
      <c r="Q361" s="22"/>
      <c r="R361" s="22"/>
      <c r="S361" s="22"/>
      <c r="T361" s="22"/>
      <c r="U361" s="22"/>
      <c r="V361" s="22"/>
      <c r="W361" s="22"/>
      <c r="X361" s="22"/>
      <c r="Y361" s="22"/>
      <c r="Z361" s="22"/>
      <c r="AA361" s="22"/>
      <c r="AB361" s="22"/>
      <c r="AC361" s="22"/>
      <c r="AD361" s="22"/>
      <c r="AE361" s="22"/>
      <c r="AF361" s="22"/>
      <c r="AG361" s="22"/>
      <c r="AH361" s="22"/>
      <c r="AI361" s="22"/>
      <c r="AJ361" s="22"/>
      <c r="AK361" s="22"/>
      <c r="AL361" s="22"/>
      <c r="AM361" s="22"/>
      <c r="AN361" s="22"/>
      <c r="AO361" s="22"/>
      <c r="AP361" s="22"/>
      <c r="AQ361" s="22"/>
      <c r="AR361" s="22"/>
      <c r="AS361" s="22"/>
      <c r="AT361" s="22"/>
      <c r="AU361" s="22"/>
      <c r="AV361" s="22"/>
      <c r="AW361" s="22"/>
      <c r="AX361" s="22"/>
      <c r="AY361" s="22"/>
      <c r="AZ361" s="22"/>
      <c r="BA361" s="22"/>
      <c r="BB361" s="22"/>
      <c r="BC361" s="22"/>
      <c r="BD361" s="22"/>
      <c r="BE361" s="22"/>
      <c r="BF361" s="22"/>
      <c r="BG361" s="22"/>
      <c r="BH361" s="22"/>
      <c r="BI361" s="22"/>
      <c r="BJ361" s="22"/>
      <c r="BK361" s="22"/>
      <c r="BL361" s="22"/>
      <c r="BM361" s="22"/>
      <c r="BN361" s="22"/>
      <c r="BO361" s="22"/>
      <c r="BP361" s="22"/>
      <c r="BQ361" s="22"/>
      <c r="BR361" s="22"/>
      <c r="BS361" s="22"/>
      <c r="BT361" s="22"/>
      <c r="BU361" s="22"/>
      <c r="BV361" s="22"/>
      <c r="BW361" s="22"/>
      <c r="BX361" s="22"/>
      <c r="BY361" s="22"/>
      <c r="BZ361" s="22"/>
      <c r="CA361" s="22"/>
      <c r="CB361" s="22"/>
      <c r="CC361" s="22"/>
      <c r="CD361" s="22"/>
      <c r="CE361" s="22"/>
      <c r="CF361" s="22"/>
      <c r="CG361" s="22"/>
      <c r="CH361" s="22"/>
      <c r="CI361" s="22"/>
      <c r="CJ361" s="22"/>
      <c r="CK361" s="22"/>
      <c r="CL361" s="22"/>
      <c r="CM361" s="22"/>
      <c r="CN361" s="22"/>
      <c r="CO361" s="22"/>
      <c r="CP361" s="22"/>
      <c r="CQ361" s="22"/>
      <c r="CR361" s="22"/>
      <c r="CS361" s="22"/>
      <c r="CT361" s="22"/>
      <c r="CU361" s="22"/>
      <c r="CV361" s="22"/>
      <c r="CW361" s="22"/>
      <c r="CX361" s="22"/>
      <c r="CY361" s="22"/>
      <c r="CZ361" s="22"/>
      <c r="DA361" s="22"/>
      <c r="DB361" s="22"/>
      <c r="DC361" s="22"/>
      <c r="DD361" s="22"/>
      <c r="DE361" s="22"/>
      <c r="DF361" s="22"/>
      <c r="DG361" s="22"/>
      <c r="DH361" s="22"/>
      <c r="DI361" s="22"/>
      <c r="DJ361" s="22"/>
      <c r="DK361" s="22"/>
      <c r="DL361" s="22"/>
      <c r="DM361" s="22"/>
      <c r="DN361" s="22"/>
      <c r="DO361" s="22"/>
      <c r="DP361" s="22"/>
      <c r="DQ361" s="22"/>
      <c r="DR361" s="22"/>
      <c r="DS361" s="22"/>
      <c r="DT361" s="22"/>
      <c r="DU361" s="22"/>
      <c r="DV361" s="22"/>
      <c r="DW361" s="22"/>
      <c r="DX361" s="22"/>
      <c r="DY361" s="22"/>
      <c r="DZ361" s="22"/>
      <c r="EA361" s="22"/>
      <c r="EB361" s="22"/>
      <c r="EC361" s="22"/>
      <c r="ED361" s="22"/>
      <c r="EE361" s="22"/>
      <c r="EF361" s="22"/>
      <c r="EG361" s="22"/>
      <c r="EH361" s="22"/>
      <c r="EI361" s="22"/>
      <c r="EJ361" s="22"/>
      <c r="EK361" s="22"/>
      <c r="EL361" s="22"/>
      <c r="EM361" s="22"/>
      <c r="EN361" s="22"/>
      <c r="EO361" s="22"/>
      <c r="EP361" s="22"/>
      <c r="EQ361" s="22"/>
      <c r="ER361" s="22"/>
      <c r="ES361" s="22"/>
      <c r="ET361" s="22"/>
      <c r="EU361" s="22"/>
      <c r="EV361" s="22"/>
      <c r="EW361" s="22"/>
      <c r="EX361" s="22"/>
      <c r="EY361" s="22"/>
      <c r="EZ361" s="22"/>
      <c r="FA361" s="22"/>
      <c r="FB361" s="22"/>
      <c r="FC361" s="22"/>
      <c r="FD361" s="22"/>
      <c r="FE361" s="22"/>
      <c r="FF361" s="22"/>
      <c r="FG361" s="22"/>
      <c r="FH361" s="22"/>
      <c r="FI361" s="22"/>
      <c r="FJ361" s="22"/>
      <c r="FK361" s="22"/>
      <c r="FL361" s="22"/>
      <c r="FM361" s="22"/>
      <c r="FN361" s="22"/>
      <c r="FO361" s="22"/>
      <c r="FP361" s="22"/>
      <c r="FQ361" s="22"/>
      <c r="FR361" s="22"/>
      <c r="FS361" s="22"/>
      <c r="FT361" s="22"/>
      <c r="FU361" s="22"/>
      <c r="FV361" s="22"/>
      <c r="FW361" s="22"/>
      <c r="FX361" s="22"/>
      <c r="FY361" s="22"/>
      <c r="FZ361" s="22"/>
      <c r="GA361" s="22"/>
      <c r="GB361" s="22"/>
      <c r="GC361" s="22"/>
      <c r="GD361" s="22"/>
      <c r="GE361" s="22"/>
      <c r="GF361" s="22"/>
      <c r="GG361" s="22"/>
      <c r="GH361" s="22"/>
      <c r="GI361" s="22"/>
      <c r="GJ361" s="22"/>
      <c r="GK361" s="22"/>
      <c r="GL361" s="22"/>
      <c r="GM361" s="22"/>
      <c r="GN361" s="22"/>
      <c r="GO361" s="22"/>
      <c r="GP361" s="22"/>
      <c r="GQ361" s="22"/>
      <c r="GR361" s="22"/>
      <c r="GS361" s="22"/>
      <c r="GT361" s="22"/>
      <c r="GU361" s="22"/>
      <c r="GV361" s="22"/>
      <c r="GW361" s="22"/>
      <c r="GX361" s="22"/>
      <c r="GY361" s="22"/>
      <c r="GZ361" s="22"/>
      <c r="HA361" s="22"/>
      <c r="HB361" s="22"/>
      <c r="HC361" s="22"/>
      <c r="HD361" s="22"/>
      <c r="HE361" s="22"/>
      <c r="HF361" s="22"/>
      <c r="HG361" s="22"/>
      <c r="HH361" s="22"/>
      <c r="HI361" s="22"/>
      <c r="HJ361" s="22"/>
      <c r="HK361" s="22"/>
      <c r="HL361" s="22"/>
      <c r="HM361" s="22"/>
      <c r="HN361" s="22"/>
      <c r="HO361" s="22"/>
      <c r="HP361" s="22"/>
      <c r="HQ361" s="22"/>
      <c r="HR361" s="22"/>
      <c r="HS361" s="22"/>
      <c r="HT361" s="22"/>
      <c r="HU361" s="22"/>
      <c r="HV361" s="22"/>
      <c r="HW361" s="22"/>
      <c r="HX361" s="22"/>
      <c r="HY361" s="22"/>
      <c r="HZ361" s="22"/>
      <c r="IA361" s="22"/>
      <c r="IB361" s="22"/>
      <c r="IC361" s="22"/>
      <c r="ID361" s="22"/>
      <c r="IE361" s="22"/>
      <c r="IF361" s="22"/>
      <c r="IG361" s="22"/>
      <c r="IH361" s="22"/>
      <c r="II361" s="22"/>
      <c r="IJ361" s="22"/>
      <c r="IK361" s="22"/>
      <c r="IL361" s="22"/>
      <c r="IM361" s="22"/>
      <c r="IN361" s="22"/>
      <c r="IO361" s="22"/>
      <c r="IP361" s="22"/>
      <c r="IQ361" s="22"/>
      <c r="IR361" s="22"/>
      <c r="IS361" s="22"/>
      <c r="IT361" s="22"/>
      <c r="IU361" s="22"/>
      <c r="IV361" s="22"/>
      <c r="IW361" s="22"/>
      <c r="IX361" s="22"/>
      <c r="IY361" s="22"/>
      <c r="IZ361" s="22"/>
      <c r="JA361" s="22"/>
      <c r="JB361" s="22"/>
      <c r="JC361" s="22"/>
      <c r="JD361" s="22"/>
      <c r="JE361" s="22"/>
      <c r="JF361" s="22"/>
      <c r="JG361" s="22"/>
      <c r="JH361" s="22"/>
      <c r="JI361" s="22"/>
      <c r="JJ361" s="22"/>
      <c r="JK361" s="22"/>
      <c r="JL361" s="22"/>
      <c r="JM361" s="22"/>
      <c r="JN361" s="22"/>
      <c r="JO361" s="22"/>
      <c r="JP361" s="22"/>
      <c r="JQ361" s="22"/>
      <c r="JR361" s="22"/>
      <c r="JS361" s="22"/>
      <c r="JT361" s="22"/>
      <c r="JU361" s="22"/>
      <c r="JV361" s="22"/>
      <c r="JW361" s="22"/>
      <c r="JX361" s="22"/>
      <c r="JY361" s="22"/>
      <c r="JZ361" s="22"/>
      <c r="KA361" s="22"/>
      <c r="KB361" s="22"/>
      <c r="KC361" s="22"/>
      <c r="KD361" s="22"/>
      <c r="KE361" s="22"/>
      <c r="KF361" s="22"/>
      <c r="KG361" s="22"/>
      <c r="KH361" s="22"/>
      <c r="KI361" s="22"/>
      <c r="KJ361" s="22"/>
      <c r="KK361" s="22"/>
      <c r="KL361" s="22"/>
      <c r="KM361" s="22"/>
      <c r="KN361" s="22"/>
      <c r="KO361" s="22"/>
      <c r="KP361" s="22"/>
      <c r="KQ361" s="22"/>
      <c r="KR361" s="22"/>
      <c r="KS361" s="22"/>
      <c r="KT361" s="22"/>
      <c r="KU361" s="22"/>
      <c r="KV361" s="22"/>
      <c r="KW361" s="22"/>
      <c r="KX361" s="22"/>
      <c r="KY361" s="22"/>
      <c r="KZ361" s="22"/>
      <c r="LA361" s="22"/>
      <c r="LB361" s="22"/>
      <c r="LC361" s="22"/>
      <c r="LD361" s="22"/>
      <c r="LE361" s="22"/>
      <c r="LF361" s="22"/>
      <c r="LG361" s="22"/>
      <c r="LH361" s="22"/>
      <c r="LI361" s="22"/>
      <c r="LJ361" s="22"/>
      <c r="LK361" s="22"/>
      <c r="LL361" s="22"/>
      <c r="LM361" s="22"/>
      <c r="LN361" s="22"/>
      <c r="LO361" s="22"/>
      <c r="LP361" s="22"/>
      <c r="LQ361" s="22"/>
      <c r="LR361" s="22"/>
      <c r="LS361" s="22"/>
      <c r="LT361" s="22"/>
      <c r="LU361" s="22"/>
      <c r="LV361" s="22"/>
      <c r="LW361" s="22"/>
      <c r="LX361" s="22"/>
      <c r="LY361" s="22"/>
      <c r="LZ361" s="22"/>
      <c r="MA361" s="22"/>
      <c r="MB361" s="22"/>
      <c r="MC361" s="22"/>
      <c r="MD361" s="22"/>
      <c r="ME361" s="22"/>
      <c r="MF361" s="22"/>
      <c r="MG361" s="22"/>
      <c r="MH361" s="22"/>
      <c r="MI361" s="22"/>
      <c r="MJ361" s="22"/>
      <c r="MK361" s="22"/>
      <c r="ML361" s="22"/>
      <c r="MM361" s="22"/>
      <c r="MN361" s="22"/>
      <c r="MO361" s="22"/>
      <c r="MP361" s="22"/>
      <c r="MQ361" s="22"/>
      <c r="MR361" s="22"/>
      <c r="MS361" s="22"/>
      <c r="MT361" s="22"/>
      <c r="MU361" s="22"/>
      <c r="MV361" s="22"/>
      <c r="MW361" s="22"/>
      <c r="MX361" s="22"/>
      <c r="MY361" s="22"/>
      <c r="MZ361" s="22"/>
      <c r="NA361" s="22"/>
      <c r="NB361" s="22"/>
      <c r="NC361" s="22"/>
      <c r="ND361" s="22"/>
      <c r="NE361" s="22"/>
      <c r="NF361" s="22"/>
      <c r="NG361" s="22"/>
      <c r="NH361" s="22"/>
      <c r="NI361" s="22"/>
      <c r="NJ361" s="22"/>
      <c r="NK361" s="22"/>
      <c r="NL361" s="22"/>
      <c r="NM361" s="22"/>
      <c r="NN361" s="22"/>
      <c r="NO361" s="22"/>
      <c r="NP361" s="22"/>
      <c r="NQ361" s="22"/>
      <c r="NR361" s="22"/>
      <c r="NS361" s="22"/>
      <c r="NT361" s="22"/>
      <c r="NU361" s="22"/>
      <c r="NV361" s="22"/>
      <c r="NW361" s="22"/>
      <c r="NX361" s="22"/>
      <c r="NY361" s="22"/>
      <c r="NZ361" s="22"/>
      <c r="OA361" s="22"/>
      <c r="OB361" s="22"/>
      <c r="OC361" s="22"/>
      <c r="OD361" s="22"/>
      <c r="OE361" s="22"/>
      <c r="OF361" s="22"/>
      <c r="OG361" s="22"/>
      <c r="OH361" s="22"/>
      <c r="OI361" s="22"/>
      <c r="OJ361" s="22"/>
      <c r="OK361" s="22"/>
      <c r="OL361" s="22"/>
      <c r="OM361" s="22"/>
      <c r="ON361" s="22"/>
      <c r="OO361" s="22"/>
      <c r="OP361" s="22"/>
      <c r="OQ361" s="22"/>
      <c r="OR361" s="22"/>
      <c r="OS361" s="22"/>
      <c r="OT361" s="22"/>
      <c r="OU361" s="22"/>
      <c r="OV361" s="22"/>
      <c r="OW361" s="22"/>
      <c r="OX361" s="22"/>
      <c r="OY361" s="22"/>
      <c r="OZ361" s="22"/>
      <c r="PA361" s="22"/>
      <c r="PB361" s="22"/>
      <c r="PC361" s="22"/>
      <c r="PD361" s="22"/>
      <c r="PE361" s="22"/>
      <c r="PF361" s="22"/>
      <c r="PG361" s="22"/>
      <c r="PH361" s="22"/>
      <c r="PI361" s="22"/>
      <c r="PJ361" s="22"/>
      <c r="PK361" s="22"/>
      <c r="PL361" s="22"/>
      <c r="PM361" s="22"/>
      <c r="PN361" s="22"/>
      <c r="PO361" s="22"/>
      <c r="PP361" s="22"/>
      <c r="PQ361" s="22"/>
      <c r="PR361" s="22"/>
      <c r="PS361" s="22"/>
      <c r="PT361" s="22"/>
      <c r="PU361" s="22"/>
      <c r="PV361" s="22"/>
      <c r="PW361" s="22"/>
      <c r="PX361" s="22"/>
      <c r="PY361" s="22"/>
      <c r="PZ361" s="22"/>
      <c r="QA361" s="22"/>
      <c r="QB361" s="22"/>
      <c r="QC361" s="22"/>
      <c r="QD361" s="22"/>
      <c r="QE361" s="22"/>
      <c r="QF361" s="22"/>
      <c r="QG361" s="22"/>
      <c r="QH361" s="22"/>
      <c r="QI361" s="22"/>
      <c r="QJ361" s="22"/>
      <c r="QK361" s="22"/>
      <c r="QL361" s="22"/>
      <c r="QM361" s="22"/>
      <c r="QN361" s="22"/>
      <c r="QO361" s="22"/>
      <c r="QP361" s="22"/>
      <c r="QQ361" s="22"/>
      <c r="QR361" s="22"/>
      <c r="QS361" s="22"/>
      <c r="QT361" s="22"/>
      <c r="QU361" s="22"/>
      <c r="QV361" s="22"/>
      <c r="QW361" s="22"/>
      <c r="QX361" s="22"/>
      <c r="QY361" s="22"/>
      <c r="QZ361" s="22"/>
      <c r="RA361" s="22"/>
      <c r="RB361" s="22"/>
      <c r="RC361" s="22"/>
      <c r="RD361" s="22"/>
      <c r="RE361" s="22"/>
      <c r="RF361" s="22"/>
      <c r="RG361" s="22"/>
      <c r="RH361" s="22"/>
      <c r="RI361" s="22"/>
      <c r="RJ361" s="22"/>
      <c r="RK361" s="22"/>
      <c r="RL361" s="22"/>
      <c r="RM361" s="22"/>
      <c r="RN361" s="22"/>
      <c r="RO361" s="22"/>
      <c r="RP361" s="22"/>
      <c r="RQ361" s="22"/>
      <c r="RR361" s="22"/>
      <c r="RS361" s="22"/>
      <c r="RT361" s="22"/>
      <c r="RU361" s="22"/>
      <c r="RV361" s="22"/>
      <c r="RW361" s="22"/>
      <c r="RX361" s="22"/>
      <c r="RY361" s="22"/>
      <c r="RZ361" s="22"/>
      <c r="SA361" s="22"/>
      <c r="SB361" s="22"/>
      <c r="SC361" s="22"/>
      <c r="SD361" s="22"/>
      <c r="SE361" s="22"/>
      <c r="SF361" s="22"/>
      <c r="SG361" s="22"/>
    </row>
    <row r="362" spans="1:501" s="26" customFormat="1" ht="49.5" customHeight="1" x14ac:dyDescent="0.2">
      <c r="A362" s="72" t="s">
        <v>205</v>
      </c>
      <c r="B362" s="73">
        <v>41594.839999999997</v>
      </c>
      <c r="C362" s="73">
        <v>46800</v>
      </c>
      <c r="D362" s="73">
        <v>46800</v>
      </c>
      <c r="E362" s="38">
        <v>31200</v>
      </c>
      <c r="F362" s="15">
        <f t="shared" si="83"/>
        <v>0</v>
      </c>
      <c r="G362" s="15"/>
      <c r="H362" s="16"/>
      <c r="I362" s="16">
        <f t="shared" si="85"/>
        <v>-4800</v>
      </c>
      <c r="J362" s="15">
        <v>-4800</v>
      </c>
      <c r="K362" s="15"/>
      <c r="L362" s="15">
        <f t="shared" si="86"/>
        <v>-4800</v>
      </c>
      <c r="M362" s="15">
        <f t="shared" si="84"/>
        <v>42000</v>
      </c>
      <c r="N362" s="191" t="s">
        <v>264</v>
      </c>
      <c r="O362" s="22"/>
      <c r="P362" s="22"/>
      <c r="Q362" s="22"/>
      <c r="R362" s="22"/>
      <c r="S362" s="22"/>
      <c r="T362" s="22"/>
      <c r="U362" s="22"/>
      <c r="V362" s="22"/>
      <c r="W362" s="22"/>
      <c r="X362" s="22"/>
      <c r="Y362" s="22"/>
      <c r="Z362" s="22"/>
      <c r="AA362" s="22"/>
      <c r="AB362" s="22"/>
      <c r="AC362" s="22"/>
      <c r="AD362" s="22"/>
      <c r="AE362" s="22"/>
      <c r="AF362" s="22"/>
      <c r="AG362" s="22"/>
      <c r="AH362" s="22"/>
      <c r="AI362" s="22"/>
      <c r="AJ362" s="22"/>
      <c r="AK362" s="22"/>
      <c r="AL362" s="22"/>
      <c r="AM362" s="22"/>
      <c r="AN362" s="22"/>
      <c r="AO362" s="22"/>
      <c r="AP362" s="22"/>
      <c r="AQ362" s="22"/>
      <c r="AR362" s="22"/>
      <c r="AS362" s="22"/>
      <c r="AT362" s="22"/>
      <c r="AU362" s="22"/>
      <c r="AV362" s="22"/>
      <c r="AW362" s="22"/>
      <c r="AX362" s="22"/>
      <c r="AY362" s="22"/>
      <c r="AZ362" s="22"/>
      <c r="BA362" s="22"/>
      <c r="BB362" s="22"/>
      <c r="BC362" s="22"/>
      <c r="BD362" s="22"/>
      <c r="BE362" s="22"/>
      <c r="BF362" s="22"/>
      <c r="BG362" s="22"/>
      <c r="BH362" s="22"/>
      <c r="BI362" s="22"/>
      <c r="BJ362" s="22"/>
      <c r="BK362" s="22"/>
      <c r="BL362" s="22"/>
      <c r="BM362" s="22"/>
      <c r="BN362" s="22"/>
      <c r="BO362" s="22"/>
      <c r="BP362" s="22"/>
      <c r="BQ362" s="22"/>
      <c r="BR362" s="22"/>
      <c r="BS362" s="22"/>
      <c r="BT362" s="22"/>
      <c r="BU362" s="22"/>
      <c r="BV362" s="22"/>
      <c r="BW362" s="22"/>
      <c r="BX362" s="22"/>
      <c r="BY362" s="22"/>
      <c r="BZ362" s="22"/>
      <c r="CA362" s="22"/>
      <c r="CB362" s="22"/>
      <c r="CC362" s="22"/>
      <c r="CD362" s="22"/>
      <c r="CE362" s="22"/>
      <c r="CF362" s="22"/>
      <c r="CG362" s="22"/>
      <c r="CH362" s="22"/>
      <c r="CI362" s="22"/>
      <c r="CJ362" s="22"/>
      <c r="CK362" s="22"/>
      <c r="CL362" s="22"/>
      <c r="CM362" s="22"/>
      <c r="CN362" s="22"/>
      <c r="CO362" s="22"/>
      <c r="CP362" s="22"/>
      <c r="CQ362" s="22"/>
      <c r="CR362" s="22"/>
      <c r="CS362" s="22"/>
      <c r="CT362" s="22"/>
      <c r="CU362" s="22"/>
      <c r="CV362" s="22"/>
      <c r="CW362" s="22"/>
      <c r="CX362" s="22"/>
      <c r="CY362" s="22"/>
      <c r="CZ362" s="22"/>
      <c r="DA362" s="22"/>
      <c r="DB362" s="22"/>
      <c r="DC362" s="22"/>
      <c r="DD362" s="22"/>
      <c r="DE362" s="22"/>
      <c r="DF362" s="22"/>
      <c r="DG362" s="22"/>
      <c r="DH362" s="22"/>
      <c r="DI362" s="22"/>
      <c r="DJ362" s="22"/>
      <c r="DK362" s="22"/>
      <c r="DL362" s="22"/>
      <c r="DM362" s="22"/>
      <c r="DN362" s="22"/>
      <c r="DO362" s="22"/>
      <c r="DP362" s="22"/>
      <c r="DQ362" s="22"/>
      <c r="DR362" s="22"/>
      <c r="DS362" s="22"/>
      <c r="DT362" s="22"/>
      <c r="DU362" s="22"/>
      <c r="DV362" s="22"/>
      <c r="DW362" s="22"/>
      <c r="DX362" s="22"/>
      <c r="DY362" s="22"/>
      <c r="DZ362" s="22"/>
      <c r="EA362" s="22"/>
      <c r="EB362" s="22"/>
      <c r="EC362" s="22"/>
      <c r="ED362" s="22"/>
      <c r="EE362" s="22"/>
      <c r="EF362" s="22"/>
      <c r="EG362" s="22"/>
      <c r="EH362" s="22"/>
      <c r="EI362" s="22"/>
      <c r="EJ362" s="22"/>
      <c r="EK362" s="22"/>
      <c r="EL362" s="22"/>
      <c r="EM362" s="22"/>
      <c r="EN362" s="22"/>
      <c r="EO362" s="22"/>
      <c r="EP362" s="22"/>
      <c r="EQ362" s="22"/>
      <c r="ER362" s="22"/>
      <c r="ES362" s="22"/>
      <c r="ET362" s="22"/>
      <c r="EU362" s="22"/>
      <c r="EV362" s="22"/>
      <c r="EW362" s="22"/>
      <c r="EX362" s="22"/>
      <c r="EY362" s="22"/>
      <c r="EZ362" s="22"/>
      <c r="FA362" s="22"/>
      <c r="FB362" s="22"/>
      <c r="FC362" s="22"/>
      <c r="FD362" s="22"/>
      <c r="FE362" s="22"/>
      <c r="FF362" s="22"/>
      <c r="FG362" s="22"/>
      <c r="FH362" s="22"/>
      <c r="FI362" s="22"/>
      <c r="FJ362" s="22"/>
      <c r="FK362" s="22"/>
      <c r="FL362" s="22"/>
      <c r="FM362" s="22"/>
      <c r="FN362" s="22"/>
      <c r="FO362" s="22"/>
      <c r="FP362" s="22"/>
      <c r="FQ362" s="22"/>
      <c r="FR362" s="22"/>
      <c r="FS362" s="22"/>
      <c r="FT362" s="22"/>
      <c r="FU362" s="22"/>
      <c r="FV362" s="22"/>
      <c r="FW362" s="22"/>
      <c r="FX362" s="22"/>
      <c r="FY362" s="22"/>
      <c r="FZ362" s="22"/>
      <c r="GA362" s="22"/>
      <c r="GB362" s="22"/>
      <c r="GC362" s="22"/>
      <c r="GD362" s="22"/>
      <c r="GE362" s="22"/>
      <c r="GF362" s="22"/>
      <c r="GG362" s="22"/>
      <c r="GH362" s="22"/>
      <c r="GI362" s="22"/>
      <c r="GJ362" s="22"/>
      <c r="GK362" s="22"/>
      <c r="GL362" s="22"/>
      <c r="GM362" s="22"/>
      <c r="GN362" s="22"/>
      <c r="GO362" s="22"/>
      <c r="GP362" s="22"/>
      <c r="GQ362" s="22"/>
      <c r="GR362" s="22"/>
      <c r="GS362" s="22"/>
      <c r="GT362" s="22"/>
      <c r="GU362" s="22"/>
      <c r="GV362" s="22"/>
      <c r="GW362" s="22"/>
      <c r="GX362" s="22"/>
      <c r="GY362" s="22"/>
      <c r="GZ362" s="22"/>
      <c r="HA362" s="22"/>
      <c r="HB362" s="22"/>
      <c r="HC362" s="22"/>
      <c r="HD362" s="22"/>
      <c r="HE362" s="22"/>
      <c r="HF362" s="22"/>
      <c r="HG362" s="22"/>
      <c r="HH362" s="22"/>
      <c r="HI362" s="22"/>
      <c r="HJ362" s="22"/>
      <c r="HK362" s="22"/>
      <c r="HL362" s="22"/>
      <c r="HM362" s="22"/>
      <c r="HN362" s="22"/>
      <c r="HO362" s="22"/>
      <c r="HP362" s="22"/>
      <c r="HQ362" s="22"/>
      <c r="HR362" s="22"/>
      <c r="HS362" s="22"/>
      <c r="HT362" s="22"/>
      <c r="HU362" s="22"/>
      <c r="HV362" s="22"/>
      <c r="HW362" s="22"/>
      <c r="HX362" s="22"/>
      <c r="HY362" s="22"/>
      <c r="HZ362" s="22"/>
      <c r="IA362" s="22"/>
      <c r="IB362" s="22"/>
      <c r="IC362" s="22"/>
      <c r="ID362" s="22"/>
      <c r="IE362" s="22"/>
      <c r="IF362" s="22"/>
      <c r="IG362" s="22"/>
      <c r="IH362" s="22"/>
      <c r="II362" s="22"/>
      <c r="IJ362" s="22"/>
      <c r="IK362" s="22"/>
      <c r="IL362" s="22"/>
      <c r="IM362" s="22"/>
      <c r="IN362" s="22"/>
      <c r="IO362" s="22"/>
      <c r="IP362" s="22"/>
      <c r="IQ362" s="22"/>
      <c r="IR362" s="22"/>
      <c r="IS362" s="22"/>
      <c r="IT362" s="22"/>
      <c r="IU362" s="22"/>
      <c r="IV362" s="22"/>
      <c r="IW362" s="22"/>
      <c r="IX362" s="22"/>
      <c r="IY362" s="22"/>
      <c r="IZ362" s="22"/>
      <c r="JA362" s="22"/>
      <c r="JB362" s="22"/>
      <c r="JC362" s="22"/>
      <c r="JD362" s="22"/>
      <c r="JE362" s="22"/>
      <c r="JF362" s="22"/>
      <c r="JG362" s="22"/>
      <c r="JH362" s="22"/>
      <c r="JI362" s="22"/>
      <c r="JJ362" s="22"/>
      <c r="JK362" s="22"/>
      <c r="JL362" s="22"/>
      <c r="JM362" s="22"/>
      <c r="JN362" s="22"/>
      <c r="JO362" s="22"/>
      <c r="JP362" s="22"/>
      <c r="JQ362" s="22"/>
      <c r="JR362" s="22"/>
      <c r="JS362" s="22"/>
      <c r="JT362" s="22"/>
      <c r="JU362" s="22"/>
      <c r="JV362" s="22"/>
      <c r="JW362" s="22"/>
      <c r="JX362" s="22"/>
      <c r="JY362" s="22"/>
      <c r="JZ362" s="22"/>
      <c r="KA362" s="22"/>
      <c r="KB362" s="22"/>
      <c r="KC362" s="22"/>
      <c r="KD362" s="22"/>
      <c r="KE362" s="22"/>
      <c r="KF362" s="22"/>
      <c r="KG362" s="22"/>
      <c r="KH362" s="22"/>
      <c r="KI362" s="22"/>
      <c r="KJ362" s="22"/>
      <c r="KK362" s="22"/>
      <c r="KL362" s="22"/>
      <c r="KM362" s="22"/>
      <c r="KN362" s="22"/>
      <c r="KO362" s="22"/>
      <c r="KP362" s="22"/>
      <c r="KQ362" s="22"/>
      <c r="KR362" s="22"/>
      <c r="KS362" s="22"/>
      <c r="KT362" s="22"/>
      <c r="KU362" s="22"/>
      <c r="KV362" s="22"/>
      <c r="KW362" s="22"/>
      <c r="KX362" s="22"/>
      <c r="KY362" s="22"/>
      <c r="KZ362" s="22"/>
      <c r="LA362" s="22"/>
      <c r="LB362" s="22"/>
      <c r="LC362" s="22"/>
      <c r="LD362" s="22"/>
      <c r="LE362" s="22"/>
      <c r="LF362" s="22"/>
      <c r="LG362" s="22"/>
      <c r="LH362" s="22"/>
      <c r="LI362" s="22"/>
      <c r="LJ362" s="22"/>
      <c r="LK362" s="22"/>
      <c r="LL362" s="22"/>
      <c r="LM362" s="22"/>
      <c r="LN362" s="22"/>
      <c r="LO362" s="22"/>
      <c r="LP362" s="22"/>
      <c r="LQ362" s="22"/>
      <c r="LR362" s="22"/>
      <c r="LS362" s="22"/>
      <c r="LT362" s="22"/>
      <c r="LU362" s="22"/>
      <c r="LV362" s="22"/>
      <c r="LW362" s="22"/>
      <c r="LX362" s="22"/>
      <c r="LY362" s="22"/>
      <c r="LZ362" s="22"/>
      <c r="MA362" s="22"/>
      <c r="MB362" s="22"/>
      <c r="MC362" s="22"/>
      <c r="MD362" s="22"/>
      <c r="ME362" s="22"/>
      <c r="MF362" s="22"/>
      <c r="MG362" s="22"/>
      <c r="MH362" s="22"/>
      <c r="MI362" s="22"/>
      <c r="MJ362" s="22"/>
      <c r="MK362" s="22"/>
      <c r="ML362" s="22"/>
      <c r="MM362" s="22"/>
      <c r="MN362" s="22"/>
      <c r="MO362" s="22"/>
      <c r="MP362" s="22"/>
      <c r="MQ362" s="22"/>
      <c r="MR362" s="22"/>
      <c r="MS362" s="22"/>
      <c r="MT362" s="22"/>
      <c r="MU362" s="22"/>
      <c r="MV362" s="22"/>
      <c r="MW362" s="22"/>
      <c r="MX362" s="22"/>
      <c r="MY362" s="22"/>
      <c r="MZ362" s="22"/>
      <c r="NA362" s="22"/>
      <c r="NB362" s="22"/>
      <c r="NC362" s="22"/>
      <c r="ND362" s="22"/>
      <c r="NE362" s="22"/>
      <c r="NF362" s="22"/>
      <c r="NG362" s="22"/>
      <c r="NH362" s="22"/>
      <c r="NI362" s="22"/>
      <c r="NJ362" s="22"/>
      <c r="NK362" s="22"/>
      <c r="NL362" s="22"/>
      <c r="NM362" s="22"/>
      <c r="NN362" s="22"/>
      <c r="NO362" s="22"/>
      <c r="NP362" s="22"/>
      <c r="NQ362" s="22"/>
      <c r="NR362" s="22"/>
      <c r="NS362" s="22"/>
      <c r="NT362" s="22"/>
      <c r="NU362" s="22"/>
      <c r="NV362" s="22"/>
      <c r="NW362" s="22"/>
      <c r="NX362" s="22"/>
      <c r="NY362" s="22"/>
      <c r="NZ362" s="22"/>
      <c r="OA362" s="22"/>
      <c r="OB362" s="22"/>
      <c r="OC362" s="22"/>
      <c r="OD362" s="22"/>
      <c r="OE362" s="22"/>
      <c r="OF362" s="22"/>
      <c r="OG362" s="22"/>
      <c r="OH362" s="22"/>
      <c r="OI362" s="22"/>
      <c r="OJ362" s="22"/>
      <c r="OK362" s="22"/>
      <c r="OL362" s="22"/>
      <c r="OM362" s="22"/>
      <c r="ON362" s="22"/>
      <c r="OO362" s="22"/>
      <c r="OP362" s="22"/>
      <c r="OQ362" s="22"/>
      <c r="OR362" s="22"/>
      <c r="OS362" s="22"/>
      <c r="OT362" s="22"/>
      <c r="OU362" s="22"/>
      <c r="OV362" s="22"/>
      <c r="OW362" s="22"/>
      <c r="OX362" s="22"/>
      <c r="OY362" s="22"/>
      <c r="OZ362" s="22"/>
      <c r="PA362" s="22"/>
      <c r="PB362" s="22"/>
      <c r="PC362" s="22"/>
      <c r="PD362" s="22"/>
      <c r="PE362" s="22"/>
      <c r="PF362" s="22"/>
      <c r="PG362" s="22"/>
      <c r="PH362" s="22"/>
      <c r="PI362" s="22"/>
      <c r="PJ362" s="22"/>
      <c r="PK362" s="22"/>
      <c r="PL362" s="22"/>
      <c r="PM362" s="22"/>
      <c r="PN362" s="22"/>
      <c r="PO362" s="22"/>
      <c r="PP362" s="22"/>
      <c r="PQ362" s="22"/>
      <c r="PR362" s="22"/>
      <c r="PS362" s="22"/>
      <c r="PT362" s="22"/>
      <c r="PU362" s="22"/>
      <c r="PV362" s="22"/>
      <c r="PW362" s="22"/>
      <c r="PX362" s="22"/>
      <c r="PY362" s="22"/>
      <c r="PZ362" s="22"/>
      <c r="QA362" s="22"/>
      <c r="QB362" s="22"/>
      <c r="QC362" s="22"/>
      <c r="QD362" s="22"/>
      <c r="QE362" s="22"/>
      <c r="QF362" s="22"/>
      <c r="QG362" s="22"/>
      <c r="QH362" s="22"/>
      <c r="QI362" s="22"/>
      <c r="QJ362" s="22"/>
      <c r="QK362" s="22"/>
      <c r="QL362" s="22"/>
      <c r="QM362" s="22"/>
      <c r="QN362" s="22"/>
      <c r="QO362" s="22"/>
      <c r="QP362" s="22"/>
      <c r="QQ362" s="22"/>
      <c r="QR362" s="22"/>
      <c r="QS362" s="22"/>
      <c r="QT362" s="22"/>
      <c r="QU362" s="22"/>
      <c r="QV362" s="22"/>
      <c r="QW362" s="22"/>
      <c r="QX362" s="22"/>
      <c r="QY362" s="22"/>
      <c r="QZ362" s="22"/>
      <c r="RA362" s="22"/>
      <c r="RB362" s="22"/>
      <c r="RC362" s="22"/>
      <c r="RD362" s="22"/>
      <c r="RE362" s="22"/>
      <c r="RF362" s="22"/>
      <c r="RG362" s="22"/>
      <c r="RH362" s="22"/>
      <c r="RI362" s="22"/>
      <c r="RJ362" s="22"/>
      <c r="RK362" s="22"/>
      <c r="RL362" s="22"/>
      <c r="RM362" s="22"/>
      <c r="RN362" s="22"/>
      <c r="RO362" s="22"/>
      <c r="RP362" s="22"/>
      <c r="RQ362" s="22"/>
      <c r="RR362" s="22"/>
      <c r="RS362" s="22"/>
      <c r="RT362" s="22"/>
      <c r="RU362" s="22"/>
      <c r="RV362" s="22"/>
      <c r="RW362" s="22"/>
      <c r="RX362" s="22"/>
      <c r="RY362" s="22"/>
      <c r="RZ362" s="22"/>
      <c r="SA362" s="22"/>
      <c r="SB362" s="22"/>
      <c r="SC362" s="22"/>
      <c r="SD362" s="22"/>
      <c r="SE362" s="22"/>
      <c r="SF362" s="22"/>
      <c r="SG362" s="22"/>
    </row>
    <row r="363" spans="1:501" s="26" customFormat="1" ht="39" customHeight="1" x14ac:dyDescent="0.25">
      <c r="A363" s="72" t="s">
        <v>209</v>
      </c>
      <c r="B363" s="15">
        <v>1186891</v>
      </c>
      <c r="C363" s="15">
        <v>1239600</v>
      </c>
      <c r="D363" s="15">
        <v>1239600</v>
      </c>
      <c r="E363" s="15">
        <v>1104433</v>
      </c>
      <c r="F363" s="15">
        <f t="shared" si="83"/>
        <v>0</v>
      </c>
      <c r="G363" s="15"/>
      <c r="H363" s="16"/>
      <c r="I363" s="16">
        <f t="shared" si="85"/>
        <v>-12000</v>
      </c>
      <c r="J363" s="15">
        <v>-12000</v>
      </c>
      <c r="K363" s="15"/>
      <c r="L363" s="15">
        <f t="shared" si="86"/>
        <v>-12000</v>
      </c>
      <c r="M363" s="15">
        <f t="shared" si="84"/>
        <v>1227600</v>
      </c>
      <c r="N363" s="172" t="s">
        <v>282</v>
      </c>
      <c r="O363" s="22"/>
      <c r="P363" s="22"/>
      <c r="Q363" s="22"/>
      <c r="R363" s="22"/>
      <c r="S363" s="22"/>
      <c r="T363" s="22"/>
      <c r="U363" s="22"/>
      <c r="V363" s="22"/>
      <c r="W363" s="22"/>
      <c r="X363" s="22"/>
      <c r="Y363" s="22"/>
      <c r="Z363" s="22"/>
      <c r="AA363" s="22"/>
      <c r="AB363" s="22"/>
      <c r="AC363" s="22"/>
      <c r="AD363" s="22"/>
      <c r="AE363" s="22"/>
      <c r="AF363" s="22"/>
      <c r="AG363" s="22"/>
      <c r="AH363" s="22"/>
      <c r="AI363" s="22"/>
      <c r="AJ363" s="22"/>
      <c r="AK363" s="22"/>
      <c r="AL363" s="22"/>
      <c r="AM363" s="22"/>
      <c r="AN363" s="22"/>
      <c r="AO363" s="22"/>
      <c r="AP363" s="22"/>
      <c r="AQ363" s="22"/>
      <c r="AR363" s="22"/>
      <c r="AS363" s="22"/>
      <c r="AT363" s="22"/>
      <c r="AU363" s="22"/>
      <c r="AV363" s="22"/>
      <c r="AW363" s="22"/>
      <c r="AX363" s="22"/>
      <c r="AY363" s="22"/>
      <c r="AZ363" s="22"/>
      <c r="BA363" s="22"/>
      <c r="BB363" s="22"/>
      <c r="BC363" s="22"/>
      <c r="BD363" s="22"/>
      <c r="BE363" s="22"/>
      <c r="BF363" s="22"/>
      <c r="BG363" s="22"/>
      <c r="BH363" s="22"/>
      <c r="BI363" s="22"/>
      <c r="BJ363" s="22"/>
      <c r="BK363" s="22"/>
      <c r="BL363" s="22"/>
      <c r="BM363" s="22"/>
      <c r="BN363" s="22"/>
      <c r="BO363" s="22"/>
      <c r="BP363" s="22"/>
      <c r="BQ363" s="22"/>
      <c r="BR363" s="22"/>
      <c r="BS363" s="22"/>
      <c r="BT363" s="22"/>
      <c r="BU363" s="22"/>
      <c r="BV363" s="22"/>
      <c r="BW363" s="22"/>
      <c r="BX363" s="22"/>
      <c r="BY363" s="22"/>
      <c r="BZ363" s="22"/>
      <c r="CA363" s="22"/>
      <c r="CB363" s="22"/>
      <c r="CC363" s="22"/>
      <c r="CD363" s="22"/>
      <c r="CE363" s="22"/>
      <c r="CF363" s="22"/>
      <c r="CG363" s="22"/>
      <c r="CH363" s="22"/>
      <c r="CI363" s="22"/>
      <c r="CJ363" s="22"/>
      <c r="CK363" s="22"/>
      <c r="CL363" s="22"/>
      <c r="CM363" s="22"/>
      <c r="CN363" s="22"/>
      <c r="CO363" s="22"/>
      <c r="CP363" s="22"/>
      <c r="CQ363" s="22"/>
      <c r="CR363" s="22"/>
      <c r="CS363" s="22"/>
      <c r="CT363" s="22"/>
      <c r="CU363" s="22"/>
      <c r="CV363" s="22"/>
      <c r="CW363" s="22"/>
      <c r="CX363" s="22"/>
      <c r="CY363" s="22"/>
      <c r="CZ363" s="22"/>
      <c r="DA363" s="22"/>
      <c r="DB363" s="22"/>
      <c r="DC363" s="22"/>
      <c r="DD363" s="22"/>
      <c r="DE363" s="22"/>
      <c r="DF363" s="22"/>
      <c r="DG363" s="22"/>
      <c r="DH363" s="22"/>
      <c r="DI363" s="22"/>
      <c r="DJ363" s="22"/>
      <c r="DK363" s="22"/>
      <c r="DL363" s="22"/>
      <c r="DM363" s="22"/>
      <c r="DN363" s="22"/>
      <c r="DO363" s="22"/>
      <c r="DP363" s="22"/>
      <c r="DQ363" s="22"/>
      <c r="DR363" s="22"/>
      <c r="DS363" s="22"/>
      <c r="DT363" s="22"/>
      <c r="DU363" s="22"/>
      <c r="DV363" s="22"/>
      <c r="DW363" s="22"/>
      <c r="DX363" s="22"/>
      <c r="DY363" s="22"/>
      <c r="DZ363" s="22"/>
      <c r="EA363" s="22"/>
      <c r="EB363" s="22"/>
      <c r="EC363" s="22"/>
      <c r="ED363" s="22"/>
      <c r="EE363" s="22"/>
      <c r="EF363" s="22"/>
      <c r="EG363" s="22"/>
      <c r="EH363" s="22"/>
      <c r="EI363" s="22"/>
      <c r="EJ363" s="22"/>
      <c r="EK363" s="22"/>
      <c r="EL363" s="22"/>
      <c r="EM363" s="22"/>
      <c r="EN363" s="22"/>
      <c r="EO363" s="22"/>
      <c r="EP363" s="22"/>
      <c r="EQ363" s="22"/>
      <c r="ER363" s="22"/>
      <c r="ES363" s="22"/>
      <c r="ET363" s="22"/>
      <c r="EU363" s="22"/>
      <c r="EV363" s="22"/>
      <c r="EW363" s="22"/>
      <c r="EX363" s="22"/>
      <c r="EY363" s="22"/>
      <c r="EZ363" s="22"/>
      <c r="FA363" s="22"/>
      <c r="FB363" s="22"/>
      <c r="FC363" s="22"/>
      <c r="FD363" s="22"/>
      <c r="FE363" s="22"/>
      <c r="FF363" s="22"/>
      <c r="FG363" s="22"/>
      <c r="FH363" s="22"/>
      <c r="FI363" s="22"/>
      <c r="FJ363" s="22"/>
      <c r="FK363" s="22"/>
      <c r="FL363" s="22"/>
      <c r="FM363" s="22"/>
      <c r="FN363" s="22"/>
      <c r="FO363" s="22"/>
      <c r="FP363" s="22"/>
      <c r="FQ363" s="22"/>
      <c r="FR363" s="22"/>
      <c r="FS363" s="22"/>
      <c r="FT363" s="22"/>
      <c r="FU363" s="22"/>
      <c r="FV363" s="22"/>
      <c r="FW363" s="22"/>
      <c r="FX363" s="22"/>
      <c r="FY363" s="22"/>
      <c r="FZ363" s="22"/>
      <c r="GA363" s="22"/>
      <c r="GB363" s="22"/>
      <c r="GC363" s="22"/>
      <c r="GD363" s="22"/>
      <c r="GE363" s="22"/>
      <c r="GF363" s="22"/>
      <c r="GG363" s="22"/>
      <c r="GH363" s="22"/>
      <c r="GI363" s="22"/>
      <c r="GJ363" s="22"/>
      <c r="GK363" s="22"/>
      <c r="GL363" s="22"/>
      <c r="GM363" s="22"/>
      <c r="GN363" s="22"/>
      <c r="GO363" s="22"/>
      <c r="GP363" s="22"/>
      <c r="GQ363" s="22"/>
      <c r="GR363" s="22"/>
      <c r="GS363" s="22"/>
      <c r="GT363" s="22"/>
      <c r="GU363" s="22"/>
      <c r="GV363" s="22"/>
      <c r="GW363" s="22"/>
      <c r="GX363" s="22"/>
      <c r="GY363" s="22"/>
      <c r="GZ363" s="22"/>
      <c r="HA363" s="22"/>
      <c r="HB363" s="22"/>
      <c r="HC363" s="22"/>
      <c r="HD363" s="22"/>
      <c r="HE363" s="22"/>
      <c r="HF363" s="22"/>
      <c r="HG363" s="22"/>
      <c r="HH363" s="22"/>
      <c r="HI363" s="22"/>
      <c r="HJ363" s="22"/>
      <c r="HK363" s="22"/>
      <c r="HL363" s="22"/>
      <c r="HM363" s="22"/>
      <c r="HN363" s="22"/>
      <c r="HO363" s="22"/>
      <c r="HP363" s="22"/>
      <c r="HQ363" s="22"/>
      <c r="HR363" s="22"/>
      <c r="HS363" s="22"/>
      <c r="HT363" s="22"/>
      <c r="HU363" s="22"/>
      <c r="HV363" s="22"/>
      <c r="HW363" s="22"/>
      <c r="HX363" s="22"/>
      <c r="HY363" s="22"/>
      <c r="HZ363" s="22"/>
      <c r="IA363" s="22"/>
      <c r="IB363" s="22"/>
      <c r="IC363" s="22"/>
      <c r="ID363" s="22"/>
      <c r="IE363" s="22"/>
      <c r="IF363" s="22"/>
      <c r="IG363" s="22"/>
      <c r="IH363" s="22"/>
      <c r="II363" s="22"/>
      <c r="IJ363" s="22"/>
      <c r="IK363" s="22"/>
      <c r="IL363" s="22"/>
      <c r="IM363" s="22"/>
      <c r="IN363" s="22"/>
      <c r="IO363" s="22"/>
      <c r="IP363" s="22"/>
      <c r="IQ363" s="22"/>
      <c r="IR363" s="22"/>
      <c r="IS363" s="22"/>
      <c r="IT363" s="22"/>
      <c r="IU363" s="22"/>
      <c r="IV363" s="22"/>
      <c r="IW363" s="22"/>
      <c r="IX363" s="22"/>
      <c r="IY363" s="22"/>
      <c r="IZ363" s="22"/>
      <c r="JA363" s="22"/>
      <c r="JB363" s="22"/>
      <c r="JC363" s="22"/>
      <c r="JD363" s="22"/>
      <c r="JE363" s="22"/>
      <c r="JF363" s="22"/>
      <c r="JG363" s="22"/>
      <c r="JH363" s="22"/>
      <c r="JI363" s="22"/>
      <c r="JJ363" s="22"/>
      <c r="JK363" s="22"/>
      <c r="JL363" s="22"/>
      <c r="JM363" s="22"/>
      <c r="JN363" s="22"/>
      <c r="JO363" s="22"/>
      <c r="JP363" s="22"/>
      <c r="JQ363" s="22"/>
      <c r="JR363" s="22"/>
      <c r="JS363" s="22"/>
      <c r="JT363" s="22"/>
      <c r="JU363" s="22"/>
      <c r="JV363" s="22"/>
      <c r="JW363" s="22"/>
      <c r="JX363" s="22"/>
      <c r="JY363" s="22"/>
      <c r="JZ363" s="22"/>
      <c r="KA363" s="22"/>
      <c r="KB363" s="22"/>
      <c r="KC363" s="22"/>
      <c r="KD363" s="22"/>
      <c r="KE363" s="22"/>
      <c r="KF363" s="22"/>
      <c r="KG363" s="22"/>
      <c r="KH363" s="22"/>
      <c r="KI363" s="22"/>
      <c r="KJ363" s="22"/>
      <c r="KK363" s="22"/>
      <c r="KL363" s="22"/>
      <c r="KM363" s="22"/>
      <c r="KN363" s="22"/>
      <c r="KO363" s="22"/>
      <c r="KP363" s="22"/>
      <c r="KQ363" s="22"/>
      <c r="KR363" s="22"/>
      <c r="KS363" s="22"/>
      <c r="KT363" s="22"/>
      <c r="KU363" s="22"/>
      <c r="KV363" s="22"/>
      <c r="KW363" s="22"/>
      <c r="KX363" s="22"/>
      <c r="KY363" s="22"/>
      <c r="KZ363" s="22"/>
      <c r="LA363" s="22"/>
      <c r="LB363" s="22"/>
      <c r="LC363" s="22"/>
      <c r="LD363" s="22"/>
      <c r="LE363" s="22"/>
      <c r="LF363" s="22"/>
      <c r="LG363" s="22"/>
      <c r="LH363" s="22"/>
      <c r="LI363" s="22"/>
      <c r="LJ363" s="22"/>
      <c r="LK363" s="22"/>
      <c r="LL363" s="22"/>
      <c r="LM363" s="22"/>
      <c r="LN363" s="22"/>
      <c r="LO363" s="22"/>
      <c r="LP363" s="22"/>
      <c r="LQ363" s="22"/>
      <c r="LR363" s="22"/>
      <c r="LS363" s="22"/>
      <c r="LT363" s="22"/>
      <c r="LU363" s="22"/>
      <c r="LV363" s="22"/>
      <c r="LW363" s="22"/>
      <c r="LX363" s="22"/>
      <c r="LY363" s="22"/>
      <c r="LZ363" s="22"/>
      <c r="MA363" s="22"/>
      <c r="MB363" s="22"/>
      <c r="MC363" s="22"/>
      <c r="MD363" s="22"/>
      <c r="ME363" s="22"/>
      <c r="MF363" s="22"/>
      <c r="MG363" s="22"/>
      <c r="MH363" s="22"/>
      <c r="MI363" s="22"/>
      <c r="MJ363" s="22"/>
      <c r="MK363" s="22"/>
      <c r="ML363" s="22"/>
      <c r="MM363" s="22"/>
      <c r="MN363" s="22"/>
      <c r="MO363" s="22"/>
      <c r="MP363" s="22"/>
      <c r="MQ363" s="22"/>
      <c r="MR363" s="22"/>
      <c r="MS363" s="22"/>
      <c r="MT363" s="22"/>
      <c r="MU363" s="22"/>
      <c r="MV363" s="22"/>
      <c r="MW363" s="22"/>
      <c r="MX363" s="22"/>
      <c r="MY363" s="22"/>
      <c r="MZ363" s="22"/>
      <c r="NA363" s="22"/>
      <c r="NB363" s="22"/>
      <c r="NC363" s="22"/>
      <c r="ND363" s="22"/>
      <c r="NE363" s="22"/>
      <c r="NF363" s="22"/>
      <c r="NG363" s="22"/>
      <c r="NH363" s="22"/>
      <c r="NI363" s="22"/>
      <c r="NJ363" s="22"/>
      <c r="NK363" s="22"/>
      <c r="NL363" s="22"/>
      <c r="NM363" s="22"/>
      <c r="NN363" s="22"/>
      <c r="NO363" s="22"/>
      <c r="NP363" s="22"/>
      <c r="NQ363" s="22"/>
      <c r="NR363" s="22"/>
      <c r="NS363" s="22"/>
      <c r="NT363" s="22"/>
      <c r="NU363" s="22"/>
      <c r="NV363" s="22"/>
      <c r="NW363" s="22"/>
      <c r="NX363" s="22"/>
      <c r="NY363" s="22"/>
      <c r="NZ363" s="22"/>
      <c r="OA363" s="22"/>
      <c r="OB363" s="22"/>
      <c r="OC363" s="22"/>
      <c r="OD363" s="22"/>
      <c r="OE363" s="22"/>
      <c r="OF363" s="22"/>
      <c r="OG363" s="22"/>
      <c r="OH363" s="22"/>
      <c r="OI363" s="22"/>
      <c r="OJ363" s="22"/>
      <c r="OK363" s="22"/>
      <c r="OL363" s="22"/>
      <c r="OM363" s="22"/>
      <c r="ON363" s="22"/>
      <c r="OO363" s="22"/>
      <c r="OP363" s="22"/>
      <c r="OQ363" s="22"/>
      <c r="OR363" s="22"/>
      <c r="OS363" s="22"/>
      <c r="OT363" s="22"/>
      <c r="OU363" s="22"/>
      <c r="OV363" s="22"/>
      <c r="OW363" s="22"/>
      <c r="OX363" s="22"/>
      <c r="OY363" s="22"/>
      <c r="OZ363" s="22"/>
      <c r="PA363" s="22"/>
      <c r="PB363" s="22"/>
      <c r="PC363" s="22"/>
      <c r="PD363" s="22"/>
      <c r="PE363" s="22"/>
      <c r="PF363" s="22"/>
      <c r="PG363" s="22"/>
      <c r="PH363" s="22"/>
      <c r="PI363" s="22"/>
      <c r="PJ363" s="22"/>
      <c r="PK363" s="22"/>
      <c r="PL363" s="22"/>
      <c r="PM363" s="22"/>
      <c r="PN363" s="22"/>
      <c r="PO363" s="22"/>
      <c r="PP363" s="22"/>
      <c r="PQ363" s="22"/>
      <c r="PR363" s="22"/>
      <c r="PS363" s="22"/>
      <c r="PT363" s="22"/>
      <c r="PU363" s="22"/>
      <c r="PV363" s="22"/>
      <c r="PW363" s="22"/>
      <c r="PX363" s="22"/>
      <c r="PY363" s="22"/>
      <c r="PZ363" s="22"/>
      <c r="QA363" s="22"/>
      <c r="QB363" s="22"/>
      <c r="QC363" s="22"/>
      <c r="QD363" s="22"/>
      <c r="QE363" s="22"/>
      <c r="QF363" s="22"/>
      <c r="QG363" s="22"/>
      <c r="QH363" s="22"/>
      <c r="QI363" s="22"/>
      <c r="QJ363" s="22"/>
      <c r="QK363" s="22"/>
      <c r="QL363" s="22"/>
      <c r="QM363" s="22"/>
      <c r="QN363" s="22"/>
      <c r="QO363" s="22"/>
      <c r="QP363" s="22"/>
      <c r="QQ363" s="22"/>
      <c r="QR363" s="22"/>
      <c r="QS363" s="22"/>
      <c r="QT363" s="22"/>
      <c r="QU363" s="22"/>
      <c r="QV363" s="22"/>
      <c r="QW363" s="22"/>
      <c r="QX363" s="22"/>
      <c r="QY363" s="22"/>
      <c r="QZ363" s="22"/>
      <c r="RA363" s="22"/>
      <c r="RB363" s="22"/>
      <c r="RC363" s="22"/>
      <c r="RD363" s="22"/>
      <c r="RE363" s="22"/>
      <c r="RF363" s="22"/>
      <c r="RG363" s="22"/>
      <c r="RH363" s="22"/>
      <c r="RI363" s="22"/>
      <c r="RJ363" s="22"/>
      <c r="RK363" s="22"/>
      <c r="RL363" s="22"/>
      <c r="RM363" s="22"/>
      <c r="RN363" s="22"/>
      <c r="RO363" s="22"/>
      <c r="RP363" s="22"/>
      <c r="RQ363" s="22"/>
      <c r="RR363" s="22"/>
      <c r="RS363" s="22"/>
      <c r="RT363" s="22"/>
      <c r="RU363" s="22"/>
      <c r="RV363" s="22"/>
      <c r="RW363" s="22"/>
      <c r="RX363" s="22"/>
      <c r="RY363" s="22"/>
      <c r="RZ363" s="22"/>
      <c r="SA363" s="22"/>
      <c r="SB363" s="22"/>
      <c r="SC363" s="22"/>
      <c r="SD363" s="22"/>
      <c r="SE363" s="22"/>
      <c r="SF363" s="22"/>
      <c r="SG363" s="22"/>
    </row>
    <row r="364" spans="1:501" s="26" customFormat="1" ht="15" x14ac:dyDescent="0.25">
      <c r="A364" s="72" t="s">
        <v>222</v>
      </c>
      <c r="B364" s="15">
        <v>110408</v>
      </c>
      <c r="C364" s="15">
        <v>223304</v>
      </c>
      <c r="D364" s="15">
        <v>223304</v>
      </c>
      <c r="E364" s="38">
        <v>223304</v>
      </c>
      <c r="F364" s="15">
        <f t="shared" si="83"/>
        <v>0</v>
      </c>
      <c r="G364" s="15"/>
      <c r="H364" s="16"/>
      <c r="I364" s="16">
        <f t="shared" si="85"/>
        <v>0</v>
      </c>
      <c r="J364" s="15"/>
      <c r="K364" s="15"/>
      <c r="L364" s="15">
        <f t="shared" si="86"/>
        <v>0</v>
      </c>
      <c r="M364" s="15">
        <f t="shared" si="84"/>
        <v>223304</v>
      </c>
      <c r="N364" s="117"/>
      <c r="O364" s="22"/>
      <c r="P364" s="22"/>
      <c r="Q364" s="22"/>
      <c r="R364" s="22"/>
      <c r="S364" s="22"/>
      <c r="T364" s="22"/>
      <c r="U364" s="22"/>
      <c r="V364" s="22"/>
      <c r="W364" s="22"/>
      <c r="X364" s="22"/>
      <c r="Y364" s="22"/>
      <c r="Z364" s="22"/>
      <c r="AA364" s="22"/>
      <c r="AB364" s="22"/>
      <c r="AC364" s="22"/>
      <c r="AD364" s="22"/>
      <c r="AE364" s="22"/>
      <c r="AF364" s="22"/>
      <c r="AG364" s="22"/>
      <c r="AH364" s="22"/>
      <c r="AI364" s="22"/>
      <c r="AJ364" s="22"/>
      <c r="AK364" s="22"/>
      <c r="AL364" s="22"/>
      <c r="AM364" s="22"/>
      <c r="AN364" s="22"/>
      <c r="AO364" s="22"/>
      <c r="AP364" s="22"/>
      <c r="AQ364" s="22"/>
      <c r="AR364" s="22"/>
      <c r="AS364" s="22"/>
      <c r="AT364" s="22"/>
      <c r="AU364" s="22"/>
      <c r="AV364" s="22"/>
      <c r="AW364" s="22"/>
      <c r="AX364" s="22"/>
      <c r="AY364" s="22"/>
      <c r="AZ364" s="22"/>
      <c r="BA364" s="22"/>
      <c r="BB364" s="22"/>
      <c r="BC364" s="22"/>
      <c r="BD364" s="22"/>
      <c r="BE364" s="22"/>
      <c r="BF364" s="22"/>
      <c r="BG364" s="22"/>
      <c r="BH364" s="22"/>
      <c r="BI364" s="22"/>
      <c r="BJ364" s="22"/>
      <c r="BK364" s="22"/>
      <c r="BL364" s="22"/>
      <c r="BM364" s="22"/>
      <c r="BN364" s="22"/>
      <c r="BO364" s="22"/>
      <c r="BP364" s="22"/>
      <c r="BQ364" s="22"/>
      <c r="BR364" s="22"/>
      <c r="BS364" s="22"/>
      <c r="BT364" s="22"/>
      <c r="BU364" s="22"/>
      <c r="BV364" s="22"/>
      <c r="BW364" s="22"/>
      <c r="BX364" s="22"/>
      <c r="BY364" s="22"/>
      <c r="BZ364" s="22"/>
      <c r="CA364" s="22"/>
      <c r="CB364" s="22"/>
      <c r="CC364" s="22"/>
      <c r="CD364" s="22"/>
      <c r="CE364" s="22"/>
      <c r="CF364" s="22"/>
      <c r="CG364" s="22"/>
      <c r="CH364" s="22"/>
      <c r="CI364" s="22"/>
      <c r="CJ364" s="22"/>
      <c r="CK364" s="22"/>
      <c r="CL364" s="22"/>
      <c r="CM364" s="22"/>
      <c r="CN364" s="22"/>
      <c r="CO364" s="22"/>
      <c r="CP364" s="22"/>
      <c r="CQ364" s="22"/>
      <c r="CR364" s="22"/>
      <c r="CS364" s="22"/>
      <c r="CT364" s="22"/>
      <c r="CU364" s="22"/>
      <c r="CV364" s="22"/>
      <c r="CW364" s="22"/>
      <c r="CX364" s="22"/>
      <c r="CY364" s="22"/>
      <c r="CZ364" s="22"/>
      <c r="DA364" s="22"/>
      <c r="DB364" s="22"/>
      <c r="DC364" s="22"/>
      <c r="DD364" s="22"/>
      <c r="DE364" s="22"/>
      <c r="DF364" s="22"/>
      <c r="DG364" s="22"/>
      <c r="DH364" s="22"/>
      <c r="DI364" s="22"/>
      <c r="DJ364" s="22"/>
      <c r="DK364" s="22"/>
      <c r="DL364" s="22"/>
      <c r="DM364" s="22"/>
      <c r="DN364" s="22"/>
      <c r="DO364" s="22"/>
      <c r="DP364" s="22"/>
      <c r="DQ364" s="22"/>
      <c r="DR364" s="22"/>
      <c r="DS364" s="22"/>
      <c r="DT364" s="22"/>
      <c r="DU364" s="22"/>
      <c r="DV364" s="22"/>
      <c r="DW364" s="22"/>
      <c r="DX364" s="22"/>
      <c r="DY364" s="22"/>
      <c r="DZ364" s="22"/>
      <c r="EA364" s="22"/>
      <c r="EB364" s="22"/>
      <c r="EC364" s="22"/>
      <c r="ED364" s="22"/>
      <c r="EE364" s="22"/>
      <c r="EF364" s="22"/>
      <c r="EG364" s="22"/>
      <c r="EH364" s="22"/>
      <c r="EI364" s="22"/>
      <c r="EJ364" s="22"/>
      <c r="EK364" s="22"/>
      <c r="EL364" s="22"/>
      <c r="EM364" s="22"/>
      <c r="EN364" s="22"/>
      <c r="EO364" s="22"/>
      <c r="EP364" s="22"/>
      <c r="EQ364" s="22"/>
      <c r="ER364" s="22"/>
      <c r="ES364" s="22"/>
      <c r="ET364" s="22"/>
      <c r="EU364" s="22"/>
      <c r="EV364" s="22"/>
      <c r="EW364" s="22"/>
      <c r="EX364" s="22"/>
      <c r="EY364" s="22"/>
      <c r="EZ364" s="22"/>
      <c r="FA364" s="22"/>
      <c r="FB364" s="22"/>
      <c r="FC364" s="22"/>
      <c r="FD364" s="22"/>
      <c r="FE364" s="22"/>
      <c r="FF364" s="22"/>
      <c r="FG364" s="22"/>
      <c r="FH364" s="22"/>
      <c r="FI364" s="22"/>
      <c r="FJ364" s="22"/>
      <c r="FK364" s="22"/>
      <c r="FL364" s="22"/>
      <c r="FM364" s="22"/>
      <c r="FN364" s="22"/>
      <c r="FO364" s="22"/>
      <c r="FP364" s="22"/>
      <c r="FQ364" s="22"/>
      <c r="FR364" s="22"/>
      <c r="FS364" s="22"/>
      <c r="FT364" s="22"/>
      <c r="FU364" s="22"/>
      <c r="FV364" s="22"/>
      <c r="FW364" s="22"/>
      <c r="FX364" s="22"/>
      <c r="FY364" s="22"/>
      <c r="FZ364" s="22"/>
      <c r="GA364" s="22"/>
      <c r="GB364" s="22"/>
      <c r="GC364" s="22"/>
      <c r="GD364" s="22"/>
      <c r="GE364" s="22"/>
      <c r="GF364" s="22"/>
      <c r="GG364" s="22"/>
      <c r="GH364" s="22"/>
      <c r="GI364" s="22"/>
      <c r="GJ364" s="22"/>
      <c r="GK364" s="22"/>
      <c r="GL364" s="22"/>
      <c r="GM364" s="22"/>
      <c r="GN364" s="22"/>
      <c r="GO364" s="22"/>
      <c r="GP364" s="22"/>
      <c r="GQ364" s="22"/>
      <c r="GR364" s="22"/>
      <c r="GS364" s="22"/>
      <c r="GT364" s="22"/>
      <c r="GU364" s="22"/>
      <c r="GV364" s="22"/>
      <c r="GW364" s="22"/>
      <c r="GX364" s="22"/>
      <c r="GY364" s="22"/>
      <c r="GZ364" s="22"/>
      <c r="HA364" s="22"/>
      <c r="HB364" s="22"/>
      <c r="HC364" s="22"/>
      <c r="HD364" s="22"/>
      <c r="HE364" s="22"/>
      <c r="HF364" s="22"/>
      <c r="HG364" s="22"/>
      <c r="HH364" s="22"/>
      <c r="HI364" s="22"/>
      <c r="HJ364" s="22"/>
      <c r="HK364" s="22"/>
      <c r="HL364" s="22"/>
      <c r="HM364" s="22"/>
      <c r="HN364" s="22"/>
      <c r="HO364" s="22"/>
      <c r="HP364" s="22"/>
      <c r="HQ364" s="22"/>
      <c r="HR364" s="22"/>
      <c r="HS364" s="22"/>
      <c r="HT364" s="22"/>
      <c r="HU364" s="22"/>
      <c r="HV364" s="22"/>
      <c r="HW364" s="22"/>
      <c r="HX364" s="22"/>
      <c r="HY364" s="22"/>
      <c r="HZ364" s="22"/>
      <c r="IA364" s="22"/>
      <c r="IB364" s="22"/>
      <c r="IC364" s="22"/>
      <c r="ID364" s="22"/>
      <c r="IE364" s="22"/>
      <c r="IF364" s="22"/>
      <c r="IG364" s="22"/>
      <c r="IH364" s="22"/>
      <c r="II364" s="22"/>
      <c r="IJ364" s="22"/>
      <c r="IK364" s="22"/>
      <c r="IL364" s="22"/>
      <c r="IM364" s="22"/>
      <c r="IN364" s="22"/>
      <c r="IO364" s="22"/>
      <c r="IP364" s="22"/>
      <c r="IQ364" s="22"/>
      <c r="IR364" s="22"/>
      <c r="IS364" s="22"/>
      <c r="IT364" s="22"/>
      <c r="IU364" s="22"/>
      <c r="IV364" s="22"/>
      <c r="IW364" s="22"/>
      <c r="IX364" s="22"/>
      <c r="IY364" s="22"/>
      <c r="IZ364" s="22"/>
      <c r="JA364" s="22"/>
      <c r="JB364" s="22"/>
      <c r="JC364" s="22"/>
      <c r="JD364" s="22"/>
      <c r="JE364" s="22"/>
      <c r="JF364" s="22"/>
      <c r="JG364" s="22"/>
      <c r="JH364" s="22"/>
      <c r="JI364" s="22"/>
      <c r="JJ364" s="22"/>
      <c r="JK364" s="22"/>
      <c r="JL364" s="22"/>
      <c r="JM364" s="22"/>
      <c r="JN364" s="22"/>
      <c r="JO364" s="22"/>
      <c r="JP364" s="22"/>
      <c r="JQ364" s="22"/>
      <c r="JR364" s="22"/>
      <c r="JS364" s="22"/>
      <c r="JT364" s="22"/>
      <c r="JU364" s="22"/>
      <c r="JV364" s="22"/>
      <c r="JW364" s="22"/>
      <c r="JX364" s="22"/>
      <c r="JY364" s="22"/>
      <c r="JZ364" s="22"/>
      <c r="KA364" s="22"/>
      <c r="KB364" s="22"/>
      <c r="KC364" s="22"/>
      <c r="KD364" s="22"/>
      <c r="KE364" s="22"/>
      <c r="KF364" s="22"/>
      <c r="KG364" s="22"/>
      <c r="KH364" s="22"/>
      <c r="KI364" s="22"/>
      <c r="KJ364" s="22"/>
      <c r="KK364" s="22"/>
      <c r="KL364" s="22"/>
      <c r="KM364" s="22"/>
      <c r="KN364" s="22"/>
      <c r="KO364" s="22"/>
      <c r="KP364" s="22"/>
      <c r="KQ364" s="22"/>
      <c r="KR364" s="22"/>
      <c r="KS364" s="22"/>
      <c r="KT364" s="22"/>
      <c r="KU364" s="22"/>
      <c r="KV364" s="22"/>
      <c r="KW364" s="22"/>
      <c r="KX364" s="22"/>
      <c r="KY364" s="22"/>
      <c r="KZ364" s="22"/>
      <c r="LA364" s="22"/>
      <c r="LB364" s="22"/>
      <c r="LC364" s="22"/>
      <c r="LD364" s="22"/>
      <c r="LE364" s="22"/>
      <c r="LF364" s="22"/>
      <c r="LG364" s="22"/>
      <c r="LH364" s="22"/>
      <c r="LI364" s="22"/>
      <c r="LJ364" s="22"/>
      <c r="LK364" s="22"/>
      <c r="LL364" s="22"/>
      <c r="LM364" s="22"/>
      <c r="LN364" s="22"/>
      <c r="LO364" s="22"/>
      <c r="LP364" s="22"/>
      <c r="LQ364" s="22"/>
      <c r="LR364" s="22"/>
      <c r="LS364" s="22"/>
      <c r="LT364" s="22"/>
      <c r="LU364" s="22"/>
      <c r="LV364" s="22"/>
      <c r="LW364" s="22"/>
      <c r="LX364" s="22"/>
      <c r="LY364" s="22"/>
      <c r="LZ364" s="22"/>
      <c r="MA364" s="22"/>
      <c r="MB364" s="22"/>
      <c r="MC364" s="22"/>
      <c r="MD364" s="22"/>
      <c r="ME364" s="22"/>
      <c r="MF364" s="22"/>
      <c r="MG364" s="22"/>
      <c r="MH364" s="22"/>
      <c r="MI364" s="22"/>
      <c r="MJ364" s="22"/>
      <c r="MK364" s="22"/>
      <c r="ML364" s="22"/>
      <c r="MM364" s="22"/>
      <c r="MN364" s="22"/>
      <c r="MO364" s="22"/>
      <c r="MP364" s="22"/>
      <c r="MQ364" s="22"/>
      <c r="MR364" s="22"/>
      <c r="MS364" s="22"/>
      <c r="MT364" s="22"/>
      <c r="MU364" s="22"/>
      <c r="MV364" s="22"/>
      <c r="MW364" s="22"/>
      <c r="MX364" s="22"/>
      <c r="MY364" s="22"/>
      <c r="MZ364" s="22"/>
      <c r="NA364" s="22"/>
      <c r="NB364" s="22"/>
      <c r="NC364" s="22"/>
      <c r="ND364" s="22"/>
      <c r="NE364" s="22"/>
      <c r="NF364" s="22"/>
      <c r="NG364" s="22"/>
      <c r="NH364" s="22"/>
      <c r="NI364" s="22"/>
      <c r="NJ364" s="22"/>
      <c r="NK364" s="22"/>
      <c r="NL364" s="22"/>
      <c r="NM364" s="22"/>
      <c r="NN364" s="22"/>
      <c r="NO364" s="22"/>
      <c r="NP364" s="22"/>
      <c r="NQ364" s="22"/>
      <c r="NR364" s="22"/>
      <c r="NS364" s="22"/>
      <c r="NT364" s="22"/>
      <c r="NU364" s="22"/>
      <c r="NV364" s="22"/>
      <c r="NW364" s="22"/>
      <c r="NX364" s="22"/>
      <c r="NY364" s="22"/>
      <c r="NZ364" s="22"/>
      <c r="OA364" s="22"/>
      <c r="OB364" s="22"/>
      <c r="OC364" s="22"/>
      <c r="OD364" s="22"/>
      <c r="OE364" s="22"/>
      <c r="OF364" s="22"/>
      <c r="OG364" s="22"/>
      <c r="OH364" s="22"/>
      <c r="OI364" s="22"/>
      <c r="OJ364" s="22"/>
      <c r="OK364" s="22"/>
      <c r="OL364" s="22"/>
      <c r="OM364" s="22"/>
      <c r="ON364" s="22"/>
      <c r="OO364" s="22"/>
      <c r="OP364" s="22"/>
      <c r="OQ364" s="22"/>
      <c r="OR364" s="22"/>
      <c r="OS364" s="22"/>
      <c r="OT364" s="22"/>
      <c r="OU364" s="22"/>
      <c r="OV364" s="22"/>
      <c r="OW364" s="22"/>
      <c r="OX364" s="22"/>
      <c r="OY364" s="22"/>
      <c r="OZ364" s="22"/>
      <c r="PA364" s="22"/>
      <c r="PB364" s="22"/>
      <c r="PC364" s="22"/>
      <c r="PD364" s="22"/>
      <c r="PE364" s="22"/>
      <c r="PF364" s="22"/>
      <c r="PG364" s="22"/>
      <c r="PH364" s="22"/>
      <c r="PI364" s="22"/>
      <c r="PJ364" s="22"/>
      <c r="PK364" s="22"/>
      <c r="PL364" s="22"/>
      <c r="PM364" s="22"/>
      <c r="PN364" s="22"/>
      <c r="PO364" s="22"/>
      <c r="PP364" s="22"/>
      <c r="PQ364" s="22"/>
      <c r="PR364" s="22"/>
      <c r="PS364" s="22"/>
      <c r="PT364" s="22"/>
      <c r="PU364" s="22"/>
      <c r="PV364" s="22"/>
      <c r="PW364" s="22"/>
      <c r="PX364" s="22"/>
      <c r="PY364" s="22"/>
      <c r="PZ364" s="22"/>
      <c r="QA364" s="22"/>
      <c r="QB364" s="22"/>
      <c r="QC364" s="22"/>
      <c r="QD364" s="22"/>
      <c r="QE364" s="22"/>
      <c r="QF364" s="22"/>
      <c r="QG364" s="22"/>
      <c r="QH364" s="22"/>
      <c r="QI364" s="22"/>
      <c r="QJ364" s="22"/>
      <c r="QK364" s="22"/>
      <c r="QL364" s="22"/>
      <c r="QM364" s="22"/>
      <c r="QN364" s="22"/>
      <c r="QO364" s="22"/>
      <c r="QP364" s="22"/>
      <c r="QQ364" s="22"/>
      <c r="QR364" s="22"/>
      <c r="QS364" s="22"/>
      <c r="QT364" s="22"/>
      <c r="QU364" s="22"/>
      <c r="QV364" s="22"/>
      <c r="QW364" s="22"/>
      <c r="QX364" s="22"/>
      <c r="QY364" s="22"/>
      <c r="QZ364" s="22"/>
      <c r="RA364" s="22"/>
      <c r="RB364" s="22"/>
      <c r="RC364" s="22"/>
      <c r="RD364" s="22"/>
      <c r="RE364" s="22"/>
      <c r="RF364" s="22"/>
      <c r="RG364" s="22"/>
      <c r="RH364" s="22"/>
      <c r="RI364" s="22"/>
      <c r="RJ364" s="22"/>
      <c r="RK364" s="22"/>
      <c r="RL364" s="22"/>
      <c r="RM364" s="22"/>
      <c r="RN364" s="22"/>
      <c r="RO364" s="22"/>
      <c r="RP364" s="22"/>
      <c r="RQ364" s="22"/>
      <c r="RR364" s="22"/>
      <c r="RS364" s="22"/>
      <c r="RT364" s="22"/>
      <c r="RU364" s="22"/>
      <c r="RV364" s="22"/>
      <c r="RW364" s="22"/>
      <c r="RX364" s="22"/>
      <c r="RY364" s="22"/>
      <c r="RZ364" s="22"/>
      <c r="SA364" s="22"/>
      <c r="SB364" s="22"/>
      <c r="SC364" s="22"/>
      <c r="SD364" s="22"/>
      <c r="SE364" s="22"/>
      <c r="SF364" s="22"/>
      <c r="SG364" s="22"/>
    </row>
    <row r="365" spans="1:501" s="26" customFormat="1" ht="38.25" customHeight="1" x14ac:dyDescent="0.25">
      <c r="A365" s="72" t="s">
        <v>223</v>
      </c>
      <c r="B365" s="15">
        <v>189393.94</v>
      </c>
      <c r="C365" s="15">
        <v>0</v>
      </c>
      <c r="D365" s="15">
        <v>0</v>
      </c>
      <c r="E365" s="38">
        <v>0</v>
      </c>
      <c r="F365" s="15">
        <f t="shared" si="83"/>
        <v>0</v>
      </c>
      <c r="G365" s="15"/>
      <c r="H365" s="16"/>
      <c r="I365" s="16">
        <f t="shared" si="85"/>
        <v>0</v>
      </c>
      <c r="J365" s="15"/>
      <c r="K365" s="15"/>
      <c r="L365" s="15">
        <f t="shared" si="86"/>
        <v>0</v>
      </c>
      <c r="M365" s="15">
        <f t="shared" si="84"/>
        <v>0</v>
      </c>
      <c r="N365" s="117"/>
      <c r="O365" s="22"/>
      <c r="P365" s="22"/>
      <c r="Q365" s="22"/>
      <c r="R365" s="22"/>
      <c r="S365" s="22"/>
      <c r="T365" s="22"/>
      <c r="U365" s="22"/>
      <c r="V365" s="22"/>
      <c r="W365" s="22"/>
      <c r="X365" s="22"/>
      <c r="Y365" s="22"/>
      <c r="Z365" s="22"/>
      <c r="AA365" s="22"/>
      <c r="AB365" s="22"/>
      <c r="AC365" s="22"/>
      <c r="AD365" s="22"/>
      <c r="AE365" s="22"/>
      <c r="AF365" s="22"/>
      <c r="AG365" s="22"/>
      <c r="AH365" s="22"/>
      <c r="AI365" s="22"/>
      <c r="AJ365" s="22"/>
      <c r="AK365" s="22"/>
      <c r="AL365" s="22"/>
      <c r="AM365" s="22"/>
      <c r="AN365" s="22"/>
      <c r="AO365" s="22"/>
      <c r="AP365" s="22"/>
      <c r="AQ365" s="22"/>
      <c r="AR365" s="22"/>
      <c r="AS365" s="22"/>
      <c r="AT365" s="22"/>
      <c r="AU365" s="22"/>
      <c r="AV365" s="22"/>
      <c r="AW365" s="22"/>
      <c r="AX365" s="22"/>
      <c r="AY365" s="22"/>
      <c r="AZ365" s="22"/>
      <c r="BA365" s="22"/>
      <c r="BB365" s="22"/>
      <c r="BC365" s="22"/>
      <c r="BD365" s="22"/>
      <c r="BE365" s="22"/>
      <c r="BF365" s="22"/>
      <c r="BG365" s="22"/>
      <c r="BH365" s="22"/>
      <c r="BI365" s="22"/>
      <c r="BJ365" s="22"/>
      <c r="BK365" s="22"/>
      <c r="BL365" s="22"/>
      <c r="BM365" s="22"/>
      <c r="BN365" s="22"/>
      <c r="BO365" s="22"/>
      <c r="BP365" s="22"/>
      <c r="BQ365" s="22"/>
      <c r="BR365" s="22"/>
      <c r="BS365" s="22"/>
      <c r="BT365" s="22"/>
      <c r="BU365" s="22"/>
      <c r="BV365" s="22"/>
      <c r="BW365" s="22"/>
      <c r="BX365" s="22"/>
      <c r="BY365" s="22"/>
      <c r="BZ365" s="22"/>
      <c r="CA365" s="22"/>
      <c r="CB365" s="22"/>
      <c r="CC365" s="22"/>
      <c r="CD365" s="22"/>
      <c r="CE365" s="22"/>
      <c r="CF365" s="22"/>
      <c r="CG365" s="22"/>
      <c r="CH365" s="22"/>
      <c r="CI365" s="22"/>
      <c r="CJ365" s="22"/>
      <c r="CK365" s="22"/>
      <c r="CL365" s="22"/>
      <c r="CM365" s="22"/>
      <c r="CN365" s="22"/>
      <c r="CO365" s="22"/>
      <c r="CP365" s="22"/>
      <c r="CQ365" s="22"/>
      <c r="CR365" s="22"/>
      <c r="CS365" s="22"/>
      <c r="CT365" s="22"/>
      <c r="CU365" s="22"/>
      <c r="CV365" s="22"/>
      <c r="CW365" s="22"/>
      <c r="CX365" s="22"/>
      <c r="CY365" s="22"/>
      <c r="CZ365" s="22"/>
      <c r="DA365" s="22"/>
      <c r="DB365" s="22"/>
      <c r="DC365" s="22"/>
      <c r="DD365" s="22"/>
      <c r="DE365" s="22"/>
      <c r="DF365" s="22"/>
      <c r="DG365" s="22"/>
      <c r="DH365" s="22"/>
      <c r="DI365" s="22"/>
      <c r="DJ365" s="22"/>
      <c r="DK365" s="22"/>
      <c r="DL365" s="22"/>
      <c r="DM365" s="22"/>
      <c r="DN365" s="22"/>
      <c r="DO365" s="22"/>
      <c r="DP365" s="22"/>
      <c r="DQ365" s="22"/>
      <c r="DR365" s="22"/>
      <c r="DS365" s="22"/>
      <c r="DT365" s="22"/>
      <c r="DU365" s="22"/>
      <c r="DV365" s="22"/>
      <c r="DW365" s="22"/>
      <c r="DX365" s="22"/>
      <c r="DY365" s="22"/>
      <c r="DZ365" s="22"/>
      <c r="EA365" s="22"/>
      <c r="EB365" s="22"/>
      <c r="EC365" s="22"/>
      <c r="ED365" s="22"/>
      <c r="EE365" s="22"/>
      <c r="EF365" s="22"/>
      <c r="EG365" s="22"/>
      <c r="EH365" s="22"/>
      <c r="EI365" s="22"/>
      <c r="EJ365" s="22"/>
      <c r="EK365" s="22"/>
      <c r="EL365" s="22"/>
      <c r="EM365" s="22"/>
      <c r="EN365" s="22"/>
      <c r="EO365" s="22"/>
      <c r="EP365" s="22"/>
      <c r="EQ365" s="22"/>
      <c r="ER365" s="22"/>
      <c r="ES365" s="22"/>
      <c r="ET365" s="22"/>
      <c r="EU365" s="22"/>
      <c r="EV365" s="22"/>
      <c r="EW365" s="22"/>
      <c r="EX365" s="22"/>
      <c r="EY365" s="22"/>
      <c r="EZ365" s="22"/>
      <c r="FA365" s="22"/>
      <c r="FB365" s="22"/>
      <c r="FC365" s="22"/>
      <c r="FD365" s="22"/>
      <c r="FE365" s="22"/>
      <c r="FF365" s="22"/>
      <c r="FG365" s="22"/>
      <c r="FH365" s="22"/>
      <c r="FI365" s="22"/>
      <c r="FJ365" s="22"/>
      <c r="FK365" s="22"/>
      <c r="FL365" s="22"/>
      <c r="FM365" s="22"/>
      <c r="FN365" s="22"/>
      <c r="FO365" s="22"/>
      <c r="FP365" s="22"/>
      <c r="FQ365" s="22"/>
      <c r="FR365" s="22"/>
      <c r="FS365" s="22"/>
      <c r="FT365" s="22"/>
      <c r="FU365" s="22"/>
      <c r="FV365" s="22"/>
      <c r="FW365" s="22"/>
      <c r="FX365" s="22"/>
      <c r="FY365" s="22"/>
      <c r="FZ365" s="22"/>
      <c r="GA365" s="22"/>
      <c r="GB365" s="22"/>
      <c r="GC365" s="22"/>
      <c r="GD365" s="22"/>
      <c r="GE365" s="22"/>
      <c r="GF365" s="22"/>
      <c r="GG365" s="22"/>
      <c r="GH365" s="22"/>
      <c r="GI365" s="22"/>
      <c r="GJ365" s="22"/>
      <c r="GK365" s="22"/>
      <c r="GL365" s="22"/>
      <c r="GM365" s="22"/>
      <c r="GN365" s="22"/>
      <c r="GO365" s="22"/>
      <c r="GP365" s="22"/>
      <c r="GQ365" s="22"/>
      <c r="GR365" s="22"/>
      <c r="GS365" s="22"/>
      <c r="GT365" s="22"/>
      <c r="GU365" s="22"/>
      <c r="GV365" s="22"/>
      <c r="GW365" s="22"/>
      <c r="GX365" s="22"/>
      <c r="GY365" s="22"/>
      <c r="GZ365" s="22"/>
      <c r="HA365" s="22"/>
      <c r="HB365" s="22"/>
      <c r="HC365" s="22"/>
      <c r="HD365" s="22"/>
      <c r="HE365" s="22"/>
      <c r="HF365" s="22"/>
      <c r="HG365" s="22"/>
      <c r="HH365" s="22"/>
      <c r="HI365" s="22"/>
      <c r="HJ365" s="22"/>
      <c r="HK365" s="22"/>
      <c r="HL365" s="22"/>
      <c r="HM365" s="22"/>
      <c r="HN365" s="22"/>
      <c r="HO365" s="22"/>
      <c r="HP365" s="22"/>
      <c r="HQ365" s="22"/>
      <c r="HR365" s="22"/>
      <c r="HS365" s="22"/>
      <c r="HT365" s="22"/>
      <c r="HU365" s="22"/>
      <c r="HV365" s="22"/>
      <c r="HW365" s="22"/>
      <c r="HX365" s="22"/>
      <c r="HY365" s="22"/>
      <c r="HZ365" s="22"/>
      <c r="IA365" s="22"/>
      <c r="IB365" s="22"/>
      <c r="IC365" s="22"/>
      <c r="ID365" s="22"/>
      <c r="IE365" s="22"/>
      <c r="IF365" s="22"/>
      <c r="IG365" s="22"/>
      <c r="IH365" s="22"/>
      <c r="II365" s="22"/>
      <c r="IJ365" s="22"/>
      <c r="IK365" s="22"/>
      <c r="IL365" s="22"/>
      <c r="IM365" s="22"/>
      <c r="IN365" s="22"/>
      <c r="IO365" s="22"/>
      <c r="IP365" s="22"/>
      <c r="IQ365" s="22"/>
      <c r="IR365" s="22"/>
      <c r="IS365" s="22"/>
      <c r="IT365" s="22"/>
      <c r="IU365" s="22"/>
      <c r="IV365" s="22"/>
      <c r="IW365" s="22"/>
      <c r="IX365" s="22"/>
      <c r="IY365" s="22"/>
      <c r="IZ365" s="22"/>
      <c r="JA365" s="22"/>
      <c r="JB365" s="22"/>
      <c r="JC365" s="22"/>
      <c r="JD365" s="22"/>
      <c r="JE365" s="22"/>
      <c r="JF365" s="22"/>
      <c r="JG365" s="22"/>
      <c r="JH365" s="22"/>
      <c r="JI365" s="22"/>
      <c r="JJ365" s="22"/>
      <c r="JK365" s="22"/>
      <c r="JL365" s="22"/>
      <c r="JM365" s="22"/>
      <c r="JN365" s="22"/>
      <c r="JO365" s="22"/>
      <c r="JP365" s="22"/>
      <c r="JQ365" s="22"/>
      <c r="JR365" s="22"/>
      <c r="JS365" s="22"/>
      <c r="JT365" s="22"/>
      <c r="JU365" s="22"/>
      <c r="JV365" s="22"/>
      <c r="JW365" s="22"/>
      <c r="JX365" s="22"/>
      <c r="JY365" s="22"/>
      <c r="JZ365" s="22"/>
      <c r="KA365" s="22"/>
      <c r="KB365" s="22"/>
      <c r="KC365" s="22"/>
      <c r="KD365" s="22"/>
      <c r="KE365" s="22"/>
      <c r="KF365" s="22"/>
      <c r="KG365" s="22"/>
      <c r="KH365" s="22"/>
      <c r="KI365" s="22"/>
      <c r="KJ365" s="22"/>
      <c r="KK365" s="22"/>
      <c r="KL365" s="22"/>
      <c r="KM365" s="22"/>
      <c r="KN365" s="22"/>
      <c r="KO365" s="22"/>
      <c r="KP365" s="22"/>
      <c r="KQ365" s="22"/>
      <c r="KR365" s="22"/>
      <c r="KS365" s="22"/>
      <c r="KT365" s="22"/>
      <c r="KU365" s="22"/>
      <c r="KV365" s="22"/>
      <c r="KW365" s="22"/>
      <c r="KX365" s="22"/>
      <c r="KY365" s="22"/>
      <c r="KZ365" s="22"/>
      <c r="LA365" s="22"/>
      <c r="LB365" s="22"/>
      <c r="LC365" s="22"/>
      <c r="LD365" s="22"/>
      <c r="LE365" s="22"/>
      <c r="LF365" s="22"/>
      <c r="LG365" s="22"/>
      <c r="LH365" s="22"/>
      <c r="LI365" s="22"/>
      <c r="LJ365" s="22"/>
      <c r="LK365" s="22"/>
      <c r="LL365" s="22"/>
      <c r="LM365" s="22"/>
      <c r="LN365" s="22"/>
      <c r="LO365" s="22"/>
      <c r="LP365" s="22"/>
      <c r="LQ365" s="22"/>
      <c r="LR365" s="22"/>
      <c r="LS365" s="22"/>
      <c r="LT365" s="22"/>
      <c r="LU365" s="22"/>
      <c r="LV365" s="22"/>
      <c r="LW365" s="22"/>
      <c r="LX365" s="22"/>
      <c r="LY365" s="22"/>
      <c r="LZ365" s="22"/>
      <c r="MA365" s="22"/>
      <c r="MB365" s="22"/>
      <c r="MC365" s="22"/>
      <c r="MD365" s="22"/>
      <c r="ME365" s="22"/>
      <c r="MF365" s="22"/>
      <c r="MG365" s="22"/>
      <c r="MH365" s="22"/>
      <c r="MI365" s="22"/>
      <c r="MJ365" s="22"/>
      <c r="MK365" s="22"/>
      <c r="ML365" s="22"/>
      <c r="MM365" s="22"/>
      <c r="MN365" s="22"/>
      <c r="MO365" s="22"/>
      <c r="MP365" s="22"/>
      <c r="MQ365" s="22"/>
      <c r="MR365" s="22"/>
      <c r="MS365" s="22"/>
      <c r="MT365" s="22"/>
      <c r="MU365" s="22"/>
      <c r="MV365" s="22"/>
      <c r="MW365" s="22"/>
      <c r="MX365" s="22"/>
      <c r="MY365" s="22"/>
      <c r="MZ365" s="22"/>
      <c r="NA365" s="22"/>
      <c r="NB365" s="22"/>
      <c r="NC365" s="22"/>
      <c r="ND365" s="22"/>
      <c r="NE365" s="22"/>
      <c r="NF365" s="22"/>
      <c r="NG365" s="22"/>
      <c r="NH365" s="22"/>
      <c r="NI365" s="22"/>
      <c r="NJ365" s="22"/>
      <c r="NK365" s="22"/>
      <c r="NL365" s="22"/>
      <c r="NM365" s="22"/>
      <c r="NN365" s="22"/>
      <c r="NO365" s="22"/>
      <c r="NP365" s="22"/>
      <c r="NQ365" s="22"/>
      <c r="NR365" s="22"/>
      <c r="NS365" s="22"/>
      <c r="NT365" s="22"/>
      <c r="NU365" s="22"/>
      <c r="NV365" s="22"/>
      <c r="NW365" s="22"/>
      <c r="NX365" s="22"/>
      <c r="NY365" s="22"/>
      <c r="NZ365" s="22"/>
      <c r="OA365" s="22"/>
      <c r="OB365" s="22"/>
      <c r="OC365" s="22"/>
      <c r="OD365" s="22"/>
      <c r="OE365" s="22"/>
      <c r="OF365" s="22"/>
      <c r="OG365" s="22"/>
      <c r="OH365" s="22"/>
      <c r="OI365" s="22"/>
      <c r="OJ365" s="22"/>
      <c r="OK365" s="22"/>
      <c r="OL365" s="22"/>
      <c r="OM365" s="22"/>
      <c r="ON365" s="22"/>
      <c r="OO365" s="22"/>
      <c r="OP365" s="22"/>
      <c r="OQ365" s="22"/>
      <c r="OR365" s="22"/>
      <c r="OS365" s="22"/>
      <c r="OT365" s="22"/>
      <c r="OU365" s="22"/>
      <c r="OV365" s="22"/>
      <c r="OW365" s="22"/>
      <c r="OX365" s="22"/>
      <c r="OY365" s="22"/>
      <c r="OZ365" s="22"/>
      <c r="PA365" s="22"/>
      <c r="PB365" s="22"/>
      <c r="PC365" s="22"/>
      <c r="PD365" s="22"/>
      <c r="PE365" s="22"/>
      <c r="PF365" s="22"/>
      <c r="PG365" s="22"/>
      <c r="PH365" s="22"/>
      <c r="PI365" s="22"/>
      <c r="PJ365" s="22"/>
      <c r="PK365" s="22"/>
      <c r="PL365" s="22"/>
      <c r="PM365" s="22"/>
      <c r="PN365" s="22"/>
      <c r="PO365" s="22"/>
      <c r="PP365" s="22"/>
      <c r="PQ365" s="22"/>
      <c r="PR365" s="22"/>
      <c r="PS365" s="22"/>
      <c r="PT365" s="22"/>
      <c r="PU365" s="22"/>
      <c r="PV365" s="22"/>
      <c r="PW365" s="22"/>
      <c r="PX365" s="22"/>
      <c r="PY365" s="22"/>
      <c r="PZ365" s="22"/>
      <c r="QA365" s="22"/>
      <c r="QB365" s="22"/>
      <c r="QC365" s="22"/>
      <c r="QD365" s="22"/>
      <c r="QE365" s="22"/>
      <c r="QF365" s="22"/>
      <c r="QG365" s="22"/>
      <c r="QH365" s="22"/>
      <c r="QI365" s="22"/>
      <c r="QJ365" s="22"/>
      <c r="QK365" s="22"/>
      <c r="QL365" s="22"/>
      <c r="QM365" s="22"/>
      <c r="QN365" s="22"/>
      <c r="QO365" s="22"/>
      <c r="QP365" s="22"/>
      <c r="QQ365" s="22"/>
      <c r="QR365" s="22"/>
      <c r="QS365" s="22"/>
      <c r="QT365" s="22"/>
      <c r="QU365" s="22"/>
      <c r="QV365" s="22"/>
      <c r="QW365" s="22"/>
      <c r="QX365" s="22"/>
      <c r="QY365" s="22"/>
      <c r="QZ365" s="22"/>
      <c r="RA365" s="22"/>
      <c r="RB365" s="22"/>
      <c r="RC365" s="22"/>
      <c r="RD365" s="22"/>
      <c r="RE365" s="22"/>
      <c r="RF365" s="22"/>
      <c r="RG365" s="22"/>
      <c r="RH365" s="22"/>
      <c r="RI365" s="22"/>
      <c r="RJ365" s="22"/>
      <c r="RK365" s="22"/>
      <c r="RL365" s="22"/>
      <c r="RM365" s="22"/>
      <c r="RN365" s="22"/>
      <c r="RO365" s="22"/>
      <c r="RP365" s="22"/>
      <c r="RQ365" s="22"/>
      <c r="RR365" s="22"/>
      <c r="RS365" s="22"/>
      <c r="RT365" s="22"/>
      <c r="RU365" s="22"/>
      <c r="RV365" s="22"/>
      <c r="RW365" s="22"/>
      <c r="RX365" s="22"/>
      <c r="RY365" s="22"/>
      <c r="RZ365" s="22"/>
      <c r="SA365" s="22"/>
      <c r="SB365" s="22"/>
      <c r="SC365" s="22"/>
      <c r="SD365" s="22"/>
      <c r="SE365" s="22"/>
      <c r="SF365" s="22"/>
      <c r="SG365" s="22"/>
    </row>
    <row r="366" spans="1:501" s="26" customFormat="1" ht="72.75" customHeight="1" x14ac:dyDescent="0.25">
      <c r="A366" s="70" t="s">
        <v>255</v>
      </c>
      <c r="B366" s="15"/>
      <c r="C366" s="15">
        <v>0</v>
      </c>
      <c r="D366" s="15">
        <v>3329831.11</v>
      </c>
      <c r="E366" s="38">
        <v>2990996.63</v>
      </c>
      <c r="F366" s="15">
        <f t="shared" si="83"/>
        <v>0</v>
      </c>
      <c r="G366" s="15"/>
      <c r="H366" s="16"/>
      <c r="I366" s="16">
        <f t="shared" si="85"/>
        <v>-338834.48</v>
      </c>
      <c r="J366" s="28">
        <v>-338834.48</v>
      </c>
      <c r="K366" s="15"/>
      <c r="L366" s="15">
        <f t="shared" si="86"/>
        <v>-338834.48</v>
      </c>
      <c r="M366" s="15">
        <f t="shared" si="84"/>
        <v>2990996.63</v>
      </c>
      <c r="N366" s="208" t="s">
        <v>336</v>
      </c>
      <c r="O366" s="22"/>
      <c r="P366" s="22"/>
      <c r="Q366" s="22"/>
      <c r="R366" s="22"/>
      <c r="S366" s="22"/>
      <c r="T366" s="22"/>
      <c r="U366" s="22"/>
      <c r="V366" s="22"/>
      <c r="W366" s="22"/>
      <c r="X366" s="22"/>
      <c r="Y366" s="22"/>
      <c r="Z366" s="22"/>
      <c r="AA366" s="22"/>
      <c r="AB366" s="22"/>
      <c r="AC366" s="22"/>
      <c r="AD366" s="22"/>
      <c r="AE366" s="22"/>
      <c r="AF366" s="22"/>
      <c r="AG366" s="22"/>
      <c r="AH366" s="22"/>
      <c r="AI366" s="22"/>
      <c r="AJ366" s="22"/>
      <c r="AK366" s="22"/>
      <c r="AL366" s="22"/>
      <c r="AM366" s="22"/>
      <c r="AN366" s="22"/>
      <c r="AO366" s="22"/>
      <c r="AP366" s="22"/>
      <c r="AQ366" s="22"/>
      <c r="AR366" s="22"/>
      <c r="AS366" s="22"/>
      <c r="AT366" s="22"/>
      <c r="AU366" s="22"/>
      <c r="AV366" s="22"/>
      <c r="AW366" s="22"/>
      <c r="AX366" s="22"/>
      <c r="AY366" s="22"/>
      <c r="AZ366" s="22"/>
      <c r="BA366" s="22"/>
      <c r="BB366" s="22"/>
      <c r="BC366" s="22"/>
      <c r="BD366" s="22"/>
      <c r="BE366" s="22"/>
      <c r="BF366" s="22"/>
      <c r="BG366" s="22"/>
      <c r="BH366" s="22"/>
      <c r="BI366" s="22"/>
      <c r="BJ366" s="22"/>
      <c r="BK366" s="22"/>
      <c r="BL366" s="22"/>
      <c r="BM366" s="22"/>
      <c r="BN366" s="22"/>
      <c r="BO366" s="22"/>
      <c r="BP366" s="22"/>
      <c r="BQ366" s="22"/>
      <c r="BR366" s="22"/>
      <c r="BS366" s="22"/>
      <c r="BT366" s="22"/>
      <c r="BU366" s="22"/>
      <c r="BV366" s="22"/>
      <c r="BW366" s="22"/>
      <c r="BX366" s="22"/>
      <c r="BY366" s="22"/>
      <c r="BZ366" s="22"/>
      <c r="CA366" s="22"/>
      <c r="CB366" s="22"/>
      <c r="CC366" s="22"/>
      <c r="CD366" s="22"/>
      <c r="CE366" s="22"/>
      <c r="CF366" s="22"/>
      <c r="CG366" s="22"/>
      <c r="CH366" s="22"/>
      <c r="CI366" s="22"/>
      <c r="CJ366" s="22"/>
      <c r="CK366" s="22"/>
      <c r="CL366" s="22"/>
      <c r="CM366" s="22"/>
      <c r="CN366" s="22"/>
      <c r="CO366" s="22"/>
      <c r="CP366" s="22"/>
      <c r="CQ366" s="22"/>
      <c r="CR366" s="22"/>
      <c r="CS366" s="22"/>
      <c r="CT366" s="22"/>
      <c r="CU366" s="22"/>
      <c r="CV366" s="22"/>
      <c r="CW366" s="22"/>
      <c r="CX366" s="22"/>
      <c r="CY366" s="22"/>
      <c r="CZ366" s="22"/>
      <c r="DA366" s="22"/>
      <c r="DB366" s="22"/>
      <c r="DC366" s="22"/>
      <c r="DD366" s="22"/>
      <c r="DE366" s="22"/>
      <c r="DF366" s="22"/>
      <c r="DG366" s="22"/>
      <c r="DH366" s="22"/>
      <c r="DI366" s="22"/>
      <c r="DJ366" s="22"/>
      <c r="DK366" s="22"/>
      <c r="DL366" s="22"/>
      <c r="DM366" s="22"/>
      <c r="DN366" s="22"/>
      <c r="DO366" s="22"/>
      <c r="DP366" s="22"/>
      <c r="DQ366" s="22"/>
      <c r="DR366" s="22"/>
      <c r="DS366" s="22"/>
      <c r="DT366" s="22"/>
      <c r="DU366" s="22"/>
      <c r="DV366" s="22"/>
      <c r="DW366" s="22"/>
      <c r="DX366" s="22"/>
      <c r="DY366" s="22"/>
      <c r="DZ366" s="22"/>
      <c r="EA366" s="22"/>
      <c r="EB366" s="22"/>
      <c r="EC366" s="22"/>
      <c r="ED366" s="22"/>
      <c r="EE366" s="22"/>
      <c r="EF366" s="22"/>
      <c r="EG366" s="22"/>
      <c r="EH366" s="22"/>
      <c r="EI366" s="22"/>
      <c r="EJ366" s="22"/>
      <c r="EK366" s="22"/>
      <c r="EL366" s="22"/>
      <c r="EM366" s="22"/>
      <c r="EN366" s="22"/>
      <c r="EO366" s="22"/>
      <c r="EP366" s="22"/>
      <c r="EQ366" s="22"/>
      <c r="ER366" s="22"/>
      <c r="ES366" s="22"/>
      <c r="ET366" s="22"/>
      <c r="EU366" s="22"/>
      <c r="EV366" s="22"/>
      <c r="EW366" s="22"/>
      <c r="EX366" s="22"/>
      <c r="EY366" s="22"/>
      <c r="EZ366" s="22"/>
      <c r="FA366" s="22"/>
      <c r="FB366" s="22"/>
      <c r="FC366" s="22"/>
      <c r="FD366" s="22"/>
      <c r="FE366" s="22"/>
      <c r="FF366" s="22"/>
      <c r="FG366" s="22"/>
      <c r="FH366" s="22"/>
      <c r="FI366" s="22"/>
      <c r="FJ366" s="22"/>
      <c r="FK366" s="22"/>
      <c r="FL366" s="22"/>
      <c r="FM366" s="22"/>
      <c r="FN366" s="22"/>
      <c r="FO366" s="22"/>
      <c r="FP366" s="22"/>
      <c r="FQ366" s="22"/>
      <c r="FR366" s="22"/>
      <c r="FS366" s="22"/>
      <c r="FT366" s="22"/>
      <c r="FU366" s="22"/>
      <c r="FV366" s="22"/>
      <c r="FW366" s="22"/>
      <c r="FX366" s="22"/>
      <c r="FY366" s="22"/>
      <c r="FZ366" s="22"/>
      <c r="GA366" s="22"/>
      <c r="GB366" s="22"/>
      <c r="GC366" s="22"/>
      <c r="GD366" s="22"/>
      <c r="GE366" s="22"/>
      <c r="GF366" s="22"/>
      <c r="GG366" s="22"/>
      <c r="GH366" s="22"/>
      <c r="GI366" s="22"/>
      <c r="GJ366" s="22"/>
      <c r="GK366" s="22"/>
      <c r="GL366" s="22"/>
      <c r="GM366" s="22"/>
      <c r="GN366" s="22"/>
      <c r="GO366" s="22"/>
      <c r="GP366" s="22"/>
      <c r="GQ366" s="22"/>
      <c r="GR366" s="22"/>
      <c r="GS366" s="22"/>
      <c r="GT366" s="22"/>
      <c r="GU366" s="22"/>
      <c r="GV366" s="22"/>
      <c r="GW366" s="22"/>
      <c r="GX366" s="22"/>
      <c r="GY366" s="22"/>
      <c r="GZ366" s="22"/>
      <c r="HA366" s="22"/>
      <c r="HB366" s="22"/>
      <c r="HC366" s="22"/>
      <c r="HD366" s="22"/>
      <c r="HE366" s="22"/>
      <c r="HF366" s="22"/>
      <c r="HG366" s="22"/>
      <c r="HH366" s="22"/>
      <c r="HI366" s="22"/>
      <c r="HJ366" s="22"/>
      <c r="HK366" s="22"/>
      <c r="HL366" s="22"/>
      <c r="HM366" s="22"/>
      <c r="HN366" s="22"/>
      <c r="HO366" s="22"/>
      <c r="HP366" s="22"/>
      <c r="HQ366" s="22"/>
      <c r="HR366" s="22"/>
      <c r="HS366" s="22"/>
      <c r="HT366" s="22"/>
      <c r="HU366" s="22"/>
      <c r="HV366" s="22"/>
      <c r="HW366" s="22"/>
      <c r="HX366" s="22"/>
      <c r="HY366" s="22"/>
      <c r="HZ366" s="22"/>
      <c r="IA366" s="22"/>
      <c r="IB366" s="22"/>
      <c r="IC366" s="22"/>
      <c r="ID366" s="22"/>
      <c r="IE366" s="22"/>
      <c r="IF366" s="22"/>
      <c r="IG366" s="22"/>
      <c r="IH366" s="22"/>
      <c r="II366" s="22"/>
      <c r="IJ366" s="22"/>
      <c r="IK366" s="22"/>
      <c r="IL366" s="22"/>
      <c r="IM366" s="22"/>
      <c r="IN366" s="22"/>
      <c r="IO366" s="22"/>
      <c r="IP366" s="22"/>
      <c r="IQ366" s="22"/>
      <c r="IR366" s="22"/>
      <c r="IS366" s="22"/>
      <c r="IT366" s="22"/>
      <c r="IU366" s="22"/>
      <c r="IV366" s="22"/>
      <c r="IW366" s="22"/>
      <c r="IX366" s="22"/>
      <c r="IY366" s="22"/>
      <c r="IZ366" s="22"/>
      <c r="JA366" s="22"/>
      <c r="JB366" s="22"/>
      <c r="JC366" s="22"/>
      <c r="JD366" s="22"/>
      <c r="JE366" s="22"/>
      <c r="JF366" s="22"/>
      <c r="JG366" s="22"/>
      <c r="JH366" s="22"/>
      <c r="JI366" s="22"/>
      <c r="JJ366" s="22"/>
      <c r="JK366" s="22"/>
      <c r="JL366" s="22"/>
      <c r="JM366" s="22"/>
      <c r="JN366" s="22"/>
      <c r="JO366" s="22"/>
      <c r="JP366" s="22"/>
      <c r="JQ366" s="22"/>
      <c r="JR366" s="22"/>
      <c r="JS366" s="22"/>
      <c r="JT366" s="22"/>
      <c r="JU366" s="22"/>
      <c r="JV366" s="22"/>
      <c r="JW366" s="22"/>
      <c r="JX366" s="22"/>
      <c r="JY366" s="22"/>
      <c r="JZ366" s="22"/>
      <c r="KA366" s="22"/>
      <c r="KB366" s="22"/>
      <c r="KC366" s="22"/>
      <c r="KD366" s="22"/>
      <c r="KE366" s="22"/>
      <c r="KF366" s="22"/>
      <c r="KG366" s="22"/>
      <c r="KH366" s="22"/>
      <c r="KI366" s="22"/>
      <c r="KJ366" s="22"/>
      <c r="KK366" s="22"/>
      <c r="KL366" s="22"/>
      <c r="KM366" s="22"/>
      <c r="KN366" s="22"/>
      <c r="KO366" s="22"/>
      <c r="KP366" s="22"/>
      <c r="KQ366" s="22"/>
      <c r="KR366" s="22"/>
      <c r="KS366" s="22"/>
      <c r="KT366" s="22"/>
      <c r="KU366" s="22"/>
      <c r="KV366" s="22"/>
      <c r="KW366" s="22"/>
      <c r="KX366" s="22"/>
      <c r="KY366" s="22"/>
      <c r="KZ366" s="22"/>
      <c r="LA366" s="22"/>
      <c r="LB366" s="22"/>
      <c r="LC366" s="22"/>
      <c r="LD366" s="22"/>
      <c r="LE366" s="22"/>
      <c r="LF366" s="22"/>
      <c r="LG366" s="22"/>
      <c r="LH366" s="22"/>
      <c r="LI366" s="22"/>
      <c r="LJ366" s="22"/>
      <c r="LK366" s="22"/>
      <c r="LL366" s="22"/>
      <c r="LM366" s="22"/>
      <c r="LN366" s="22"/>
      <c r="LO366" s="22"/>
      <c r="LP366" s="22"/>
      <c r="LQ366" s="22"/>
      <c r="LR366" s="22"/>
      <c r="LS366" s="22"/>
      <c r="LT366" s="22"/>
      <c r="LU366" s="22"/>
      <c r="LV366" s="22"/>
      <c r="LW366" s="22"/>
      <c r="LX366" s="22"/>
      <c r="LY366" s="22"/>
      <c r="LZ366" s="22"/>
      <c r="MA366" s="22"/>
      <c r="MB366" s="22"/>
      <c r="MC366" s="22"/>
      <c r="MD366" s="22"/>
      <c r="ME366" s="22"/>
      <c r="MF366" s="22"/>
      <c r="MG366" s="22"/>
      <c r="MH366" s="22"/>
      <c r="MI366" s="22"/>
      <c r="MJ366" s="22"/>
      <c r="MK366" s="22"/>
      <c r="ML366" s="22"/>
      <c r="MM366" s="22"/>
      <c r="MN366" s="22"/>
      <c r="MO366" s="22"/>
      <c r="MP366" s="22"/>
      <c r="MQ366" s="22"/>
      <c r="MR366" s="22"/>
      <c r="MS366" s="22"/>
      <c r="MT366" s="22"/>
      <c r="MU366" s="22"/>
      <c r="MV366" s="22"/>
      <c r="MW366" s="22"/>
      <c r="MX366" s="22"/>
      <c r="MY366" s="22"/>
      <c r="MZ366" s="22"/>
      <c r="NA366" s="22"/>
      <c r="NB366" s="22"/>
      <c r="NC366" s="22"/>
      <c r="ND366" s="22"/>
      <c r="NE366" s="22"/>
      <c r="NF366" s="22"/>
      <c r="NG366" s="22"/>
      <c r="NH366" s="22"/>
      <c r="NI366" s="22"/>
      <c r="NJ366" s="22"/>
      <c r="NK366" s="22"/>
      <c r="NL366" s="22"/>
      <c r="NM366" s="22"/>
      <c r="NN366" s="22"/>
      <c r="NO366" s="22"/>
      <c r="NP366" s="22"/>
      <c r="NQ366" s="22"/>
      <c r="NR366" s="22"/>
      <c r="NS366" s="22"/>
      <c r="NT366" s="22"/>
      <c r="NU366" s="22"/>
      <c r="NV366" s="22"/>
      <c r="NW366" s="22"/>
      <c r="NX366" s="22"/>
      <c r="NY366" s="22"/>
      <c r="NZ366" s="22"/>
      <c r="OA366" s="22"/>
      <c r="OB366" s="22"/>
      <c r="OC366" s="22"/>
      <c r="OD366" s="22"/>
      <c r="OE366" s="22"/>
      <c r="OF366" s="22"/>
      <c r="OG366" s="22"/>
      <c r="OH366" s="22"/>
      <c r="OI366" s="22"/>
      <c r="OJ366" s="22"/>
      <c r="OK366" s="22"/>
      <c r="OL366" s="22"/>
      <c r="OM366" s="22"/>
      <c r="ON366" s="22"/>
      <c r="OO366" s="22"/>
      <c r="OP366" s="22"/>
      <c r="OQ366" s="22"/>
      <c r="OR366" s="22"/>
      <c r="OS366" s="22"/>
      <c r="OT366" s="22"/>
      <c r="OU366" s="22"/>
      <c r="OV366" s="22"/>
      <c r="OW366" s="22"/>
      <c r="OX366" s="22"/>
      <c r="OY366" s="22"/>
      <c r="OZ366" s="22"/>
      <c r="PA366" s="22"/>
      <c r="PB366" s="22"/>
      <c r="PC366" s="22"/>
      <c r="PD366" s="22"/>
      <c r="PE366" s="22"/>
      <c r="PF366" s="22"/>
      <c r="PG366" s="22"/>
      <c r="PH366" s="22"/>
      <c r="PI366" s="22"/>
      <c r="PJ366" s="22"/>
      <c r="PK366" s="22"/>
      <c r="PL366" s="22"/>
      <c r="PM366" s="22"/>
      <c r="PN366" s="22"/>
      <c r="PO366" s="22"/>
      <c r="PP366" s="22"/>
      <c r="PQ366" s="22"/>
      <c r="PR366" s="22"/>
      <c r="PS366" s="22"/>
      <c r="PT366" s="22"/>
      <c r="PU366" s="22"/>
      <c r="PV366" s="22"/>
      <c r="PW366" s="22"/>
      <c r="PX366" s="22"/>
      <c r="PY366" s="22"/>
      <c r="PZ366" s="22"/>
      <c r="QA366" s="22"/>
      <c r="QB366" s="22"/>
      <c r="QC366" s="22"/>
      <c r="QD366" s="22"/>
      <c r="QE366" s="22"/>
      <c r="QF366" s="22"/>
      <c r="QG366" s="22"/>
      <c r="QH366" s="22"/>
      <c r="QI366" s="22"/>
      <c r="QJ366" s="22"/>
      <c r="QK366" s="22"/>
      <c r="QL366" s="22"/>
      <c r="QM366" s="22"/>
      <c r="QN366" s="22"/>
      <c r="QO366" s="22"/>
      <c r="QP366" s="22"/>
      <c r="QQ366" s="22"/>
      <c r="QR366" s="22"/>
      <c r="QS366" s="22"/>
      <c r="QT366" s="22"/>
      <c r="QU366" s="22"/>
      <c r="QV366" s="22"/>
      <c r="QW366" s="22"/>
      <c r="QX366" s="22"/>
      <c r="QY366" s="22"/>
      <c r="QZ366" s="22"/>
      <c r="RA366" s="22"/>
      <c r="RB366" s="22"/>
      <c r="RC366" s="22"/>
      <c r="RD366" s="22"/>
      <c r="RE366" s="22"/>
      <c r="RF366" s="22"/>
      <c r="RG366" s="22"/>
      <c r="RH366" s="22"/>
      <c r="RI366" s="22"/>
      <c r="RJ366" s="22"/>
      <c r="RK366" s="22"/>
      <c r="RL366" s="22"/>
      <c r="RM366" s="22"/>
      <c r="RN366" s="22"/>
      <c r="RO366" s="22"/>
      <c r="RP366" s="22"/>
      <c r="RQ366" s="22"/>
      <c r="RR366" s="22"/>
      <c r="RS366" s="22"/>
      <c r="RT366" s="22"/>
      <c r="RU366" s="22"/>
      <c r="RV366" s="22"/>
      <c r="RW366" s="22"/>
      <c r="RX366" s="22"/>
      <c r="RY366" s="22"/>
      <c r="RZ366" s="22"/>
      <c r="SA366" s="22"/>
      <c r="SB366" s="22"/>
      <c r="SC366" s="22"/>
      <c r="SD366" s="22"/>
      <c r="SE366" s="22"/>
      <c r="SF366" s="22"/>
      <c r="SG366" s="22"/>
    </row>
    <row r="367" spans="1:501" s="26" customFormat="1" ht="33" customHeight="1" x14ac:dyDescent="0.25">
      <c r="A367" s="71" t="s">
        <v>236</v>
      </c>
      <c r="B367" s="15">
        <v>33597</v>
      </c>
      <c r="C367" s="15">
        <v>30874</v>
      </c>
      <c r="D367" s="15">
        <v>30874</v>
      </c>
      <c r="E367" s="38">
        <v>30874</v>
      </c>
      <c r="F367" s="15">
        <f t="shared" si="83"/>
        <v>0</v>
      </c>
      <c r="G367" s="15"/>
      <c r="H367" s="16"/>
      <c r="I367" s="16">
        <f t="shared" si="85"/>
        <v>0</v>
      </c>
      <c r="J367" s="15"/>
      <c r="K367" s="15"/>
      <c r="L367" s="15">
        <f t="shared" si="86"/>
        <v>0</v>
      </c>
      <c r="M367" s="15">
        <f t="shared" si="84"/>
        <v>30874</v>
      </c>
      <c r="N367" s="117"/>
      <c r="O367" s="22"/>
      <c r="P367" s="22"/>
      <c r="Q367" s="22"/>
      <c r="R367" s="22"/>
      <c r="S367" s="22"/>
      <c r="T367" s="22"/>
      <c r="U367" s="22"/>
      <c r="V367" s="22"/>
      <c r="W367" s="22"/>
      <c r="X367" s="22"/>
      <c r="Y367" s="22"/>
      <c r="Z367" s="22"/>
      <c r="AA367" s="22"/>
      <c r="AB367" s="22"/>
      <c r="AC367" s="22"/>
      <c r="AD367" s="22"/>
      <c r="AE367" s="22"/>
      <c r="AF367" s="22"/>
      <c r="AG367" s="22"/>
      <c r="AH367" s="22"/>
      <c r="AI367" s="22"/>
      <c r="AJ367" s="22"/>
      <c r="AK367" s="22"/>
      <c r="AL367" s="22"/>
      <c r="AM367" s="22"/>
      <c r="AN367" s="22"/>
      <c r="AO367" s="22"/>
      <c r="AP367" s="22"/>
      <c r="AQ367" s="22"/>
      <c r="AR367" s="22"/>
      <c r="AS367" s="22"/>
      <c r="AT367" s="22"/>
      <c r="AU367" s="22"/>
      <c r="AV367" s="22"/>
      <c r="AW367" s="22"/>
      <c r="AX367" s="22"/>
      <c r="AY367" s="22"/>
      <c r="AZ367" s="22"/>
      <c r="BA367" s="22"/>
      <c r="BB367" s="22"/>
      <c r="BC367" s="22"/>
      <c r="BD367" s="22"/>
      <c r="BE367" s="22"/>
      <c r="BF367" s="22"/>
      <c r="BG367" s="22"/>
      <c r="BH367" s="22"/>
      <c r="BI367" s="22"/>
      <c r="BJ367" s="22"/>
      <c r="BK367" s="22"/>
      <c r="BL367" s="22"/>
      <c r="BM367" s="22"/>
      <c r="BN367" s="22"/>
      <c r="BO367" s="22"/>
      <c r="BP367" s="22"/>
      <c r="BQ367" s="22"/>
      <c r="BR367" s="22"/>
      <c r="BS367" s="22"/>
      <c r="BT367" s="22"/>
      <c r="BU367" s="22"/>
      <c r="BV367" s="22"/>
      <c r="BW367" s="22"/>
      <c r="BX367" s="22"/>
      <c r="BY367" s="22"/>
      <c r="BZ367" s="22"/>
      <c r="CA367" s="22"/>
      <c r="CB367" s="22"/>
      <c r="CC367" s="22"/>
      <c r="CD367" s="22"/>
      <c r="CE367" s="22"/>
      <c r="CF367" s="22"/>
      <c r="CG367" s="22"/>
      <c r="CH367" s="22"/>
      <c r="CI367" s="22"/>
      <c r="CJ367" s="22"/>
      <c r="CK367" s="22"/>
      <c r="CL367" s="22"/>
      <c r="CM367" s="22"/>
      <c r="CN367" s="22"/>
      <c r="CO367" s="22"/>
      <c r="CP367" s="22"/>
      <c r="CQ367" s="22"/>
      <c r="CR367" s="22"/>
      <c r="CS367" s="22"/>
      <c r="CT367" s="22"/>
      <c r="CU367" s="22"/>
      <c r="CV367" s="22"/>
      <c r="CW367" s="22"/>
      <c r="CX367" s="22"/>
      <c r="CY367" s="22"/>
      <c r="CZ367" s="22"/>
      <c r="DA367" s="22"/>
      <c r="DB367" s="22"/>
      <c r="DC367" s="22"/>
      <c r="DD367" s="22"/>
      <c r="DE367" s="22"/>
      <c r="DF367" s="22"/>
      <c r="DG367" s="22"/>
      <c r="DH367" s="22"/>
      <c r="DI367" s="22"/>
      <c r="DJ367" s="22"/>
      <c r="DK367" s="22"/>
      <c r="DL367" s="22"/>
      <c r="DM367" s="22"/>
      <c r="DN367" s="22"/>
      <c r="DO367" s="22"/>
      <c r="DP367" s="22"/>
      <c r="DQ367" s="22"/>
      <c r="DR367" s="22"/>
      <c r="DS367" s="22"/>
      <c r="DT367" s="22"/>
      <c r="DU367" s="22"/>
      <c r="DV367" s="22"/>
      <c r="DW367" s="22"/>
      <c r="DX367" s="22"/>
      <c r="DY367" s="22"/>
      <c r="DZ367" s="22"/>
      <c r="EA367" s="22"/>
      <c r="EB367" s="22"/>
      <c r="EC367" s="22"/>
      <c r="ED367" s="22"/>
      <c r="EE367" s="22"/>
      <c r="EF367" s="22"/>
      <c r="EG367" s="22"/>
      <c r="EH367" s="22"/>
      <c r="EI367" s="22"/>
      <c r="EJ367" s="22"/>
      <c r="EK367" s="22"/>
      <c r="EL367" s="22"/>
      <c r="EM367" s="22"/>
      <c r="EN367" s="22"/>
      <c r="EO367" s="22"/>
      <c r="EP367" s="22"/>
      <c r="EQ367" s="22"/>
      <c r="ER367" s="22"/>
      <c r="ES367" s="22"/>
      <c r="ET367" s="22"/>
      <c r="EU367" s="22"/>
      <c r="EV367" s="22"/>
      <c r="EW367" s="22"/>
      <c r="EX367" s="22"/>
      <c r="EY367" s="22"/>
      <c r="EZ367" s="22"/>
      <c r="FA367" s="22"/>
      <c r="FB367" s="22"/>
      <c r="FC367" s="22"/>
      <c r="FD367" s="22"/>
      <c r="FE367" s="22"/>
      <c r="FF367" s="22"/>
      <c r="FG367" s="22"/>
      <c r="FH367" s="22"/>
      <c r="FI367" s="22"/>
      <c r="FJ367" s="22"/>
      <c r="FK367" s="22"/>
      <c r="FL367" s="22"/>
      <c r="FM367" s="22"/>
      <c r="FN367" s="22"/>
      <c r="FO367" s="22"/>
      <c r="FP367" s="22"/>
      <c r="FQ367" s="22"/>
      <c r="FR367" s="22"/>
      <c r="FS367" s="22"/>
      <c r="FT367" s="22"/>
      <c r="FU367" s="22"/>
      <c r="FV367" s="22"/>
      <c r="FW367" s="22"/>
      <c r="FX367" s="22"/>
      <c r="FY367" s="22"/>
      <c r="FZ367" s="22"/>
      <c r="GA367" s="22"/>
      <c r="GB367" s="22"/>
      <c r="GC367" s="22"/>
      <c r="GD367" s="22"/>
      <c r="GE367" s="22"/>
      <c r="GF367" s="22"/>
      <c r="GG367" s="22"/>
      <c r="GH367" s="22"/>
      <c r="GI367" s="22"/>
      <c r="GJ367" s="22"/>
      <c r="GK367" s="22"/>
      <c r="GL367" s="22"/>
      <c r="GM367" s="22"/>
      <c r="GN367" s="22"/>
      <c r="GO367" s="22"/>
      <c r="GP367" s="22"/>
      <c r="GQ367" s="22"/>
      <c r="GR367" s="22"/>
      <c r="GS367" s="22"/>
      <c r="GT367" s="22"/>
      <c r="GU367" s="22"/>
      <c r="GV367" s="22"/>
      <c r="GW367" s="22"/>
      <c r="GX367" s="22"/>
      <c r="GY367" s="22"/>
      <c r="GZ367" s="22"/>
      <c r="HA367" s="22"/>
      <c r="HB367" s="22"/>
      <c r="HC367" s="22"/>
      <c r="HD367" s="22"/>
      <c r="HE367" s="22"/>
      <c r="HF367" s="22"/>
      <c r="HG367" s="22"/>
      <c r="HH367" s="22"/>
      <c r="HI367" s="22"/>
      <c r="HJ367" s="22"/>
      <c r="HK367" s="22"/>
      <c r="HL367" s="22"/>
      <c r="HM367" s="22"/>
      <c r="HN367" s="22"/>
      <c r="HO367" s="22"/>
      <c r="HP367" s="22"/>
      <c r="HQ367" s="22"/>
      <c r="HR367" s="22"/>
      <c r="HS367" s="22"/>
      <c r="HT367" s="22"/>
      <c r="HU367" s="22"/>
      <c r="HV367" s="22"/>
      <c r="HW367" s="22"/>
      <c r="HX367" s="22"/>
      <c r="HY367" s="22"/>
      <c r="HZ367" s="22"/>
      <c r="IA367" s="22"/>
      <c r="IB367" s="22"/>
      <c r="IC367" s="22"/>
      <c r="ID367" s="22"/>
      <c r="IE367" s="22"/>
      <c r="IF367" s="22"/>
      <c r="IG367" s="22"/>
      <c r="IH367" s="22"/>
      <c r="II367" s="22"/>
      <c r="IJ367" s="22"/>
      <c r="IK367" s="22"/>
      <c r="IL367" s="22"/>
      <c r="IM367" s="22"/>
      <c r="IN367" s="22"/>
      <c r="IO367" s="22"/>
      <c r="IP367" s="22"/>
      <c r="IQ367" s="22"/>
      <c r="IR367" s="22"/>
      <c r="IS367" s="22"/>
      <c r="IT367" s="22"/>
      <c r="IU367" s="22"/>
      <c r="IV367" s="22"/>
      <c r="IW367" s="22"/>
      <c r="IX367" s="22"/>
      <c r="IY367" s="22"/>
      <c r="IZ367" s="22"/>
      <c r="JA367" s="22"/>
      <c r="JB367" s="22"/>
      <c r="JC367" s="22"/>
      <c r="JD367" s="22"/>
      <c r="JE367" s="22"/>
      <c r="JF367" s="22"/>
      <c r="JG367" s="22"/>
      <c r="JH367" s="22"/>
      <c r="JI367" s="22"/>
      <c r="JJ367" s="22"/>
      <c r="JK367" s="22"/>
      <c r="JL367" s="22"/>
      <c r="JM367" s="22"/>
      <c r="JN367" s="22"/>
      <c r="JO367" s="22"/>
      <c r="JP367" s="22"/>
      <c r="JQ367" s="22"/>
      <c r="JR367" s="22"/>
      <c r="JS367" s="22"/>
      <c r="JT367" s="22"/>
      <c r="JU367" s="22"/>
      <c r="JV367" s="22"/>
      <c r="JW367" s="22"/>
      <c r="JX367" s="22"/>
      <c r="JY367" s="22"/>
      <c r="JZ367" s="22"/>
      <c r="KA367" s="22"/>
      <c r="KB367" s="22"/>
      <c r="KC367" s="22"/>
      <c r="KD367" s="22"/>
      <c r="KE367" s="22"/>
      <c r="KF367" s="22"/>
      <c r="KG367" s="22"/>
      <c r="KH367" s="22"/>
      <c r="KI367" s="22"/>
      <c r="KJ367" s="22"/>
      <c r="KK367" s="22"/>
      <c r="KL367" s="22"/>
      <c r="KM367" s="22"/>
      <c r="KN367" s="22"/>
      <c r="KO367" s="22"/>
      <c r="KP367" s="22"/>
      <c r="KQ367" s="22"/>
      <c r="KR367" s="22"/>
      <c r="KS367" s="22"/>
      <c r="KT367" s="22"/>
      <c r="KU367" s="22"/>
      <c r="KV367" s="22"/>
      <c r="KW367" s="22"/>
      <c r="KX367" s="22"/>
      <c r="KY367" s="22"/>
      <c r="KZ367" s="22"/>
      <c r="LA367" s="22"/>
      <c r="LB367" s="22"/>
      <c r="LC367" s="22"/>
      <c r="LD367" s="22"/>
      <c r="LE367" s="22"/>
      <c r="LF367" s="22"/>
      <c r="LG367" s="22"/>
      <c r="LH367" s="22"/>
      <c r="LI367" s="22"/>
      <c r="LJ367" s="22"/>
      <c r="LK367" s="22"/>
      <c r="LL367" s="22"/>
      <c r="LM367" s="22"/>
      <c r="LN367" s="22"/>
      <c r="LO367" s="22"/>
      <c r="LP367" s="22"/>
      <c r="LQ367" s="22"/>
      <c r="LR367" s="22"/>
      <c r="LS367" s="22"/>
      <c r="LT367" s="22"/>
      <c r="LU367" s="22"/>
      <c r="LV367" s="22"/>
      <c r="LW367" s="22"/>
      <c r="LX367" s="22"/>
      <c r="LY367" s="22"/>
      <c r="LZ367" s="22"/>
      <c r="MA367" s="22"/>
      <c r="MB367" s="22"/>
      <c r="MC367" s="22"/>
      <c r="MD367" s="22"/>
      <c r="ME367" s="22"/>
      <c r="MF367" s="22"/>
      <c r="MG367" s="22"/>
      <c r="MH367" s="22"/>
      <c r="MI367" s="22"/>
      <c r="MJ367" s="22"/>
      <c r="MK367" s="22"/>
      <c r="ML367" s="22"/>
      <c r="MM367" s="22"/>
      <c r="MN367" s="22"/>
      <c r="MO367" s="22"/>
      <c r="MP367" s="22"/>
      <c r="MQ367" s="22"/>
      <c r="MR367" s="22"/>
      <c r="MS367" s="22"/>
      <c r="MT367" s="22"/>
      <c r="MU367" s="22"/>
      <c r="MV367" s="22"/>
      <c r="MW367" s="22"/>
      <c r="MX367" s="22"/>
      <c r="MY367" s="22"/>
      <c r="MZ367" s="22"/>
      <c r="NA367" s="22"/>
      <c r="NB367" s="22"/>
      <c r="NC367" s="22"/>
      <c r="ND367" s="22"/>
      <c r="NE367" s="22"/>
      <c r="NF367" s="22"/>
      <c r="NG367" s="22"/>
      <c r="NH367" s="22"/>
      <c r="NI367" s="22"/>
      <c r="NJ367" s="22"/>
      <c r="NK367" s="22"/>
      <c r="NL367" s="22"/>
      <c r="NM367" s="22"/>
      <c r="NN367" s="22"/>
      <c r="NO367" s="22"/>
      <c r="NP367" s="22"/>
      <c r="NQ367" s="22"/>
      <c r="NR367" s="22"/>
      <c r="NS367" s="22"/>
      <c r="NT367" s="22"/>
      <c r="NU367" s="22"/>
      <c r="NV367" s="22"/>
      <c r="NW367" s="22"/>
      <c r="NX367" s="22"/>
      <c r="NY367" s="22"/>
      <c r="NZ367" s="22"/>
      <c r="OA367" s="22"/>
      <c r="OB367" s="22"/>
      <c r="OC367" s="22"/>
      <c r="OD367" s="22"/>
      <c r="OE367" s="22"/>
      <c r="OF367" s="22"/>
      <c r="OG367" s="22"/>
      <c r="OH367" s="22"/>
      <c r="OI367" s="22"/>
      <c r="OJ367" s="22"/>
      <c r="OK367" s="22"/>
      <c r="OL367" s="22"/>
      <c r="OM367" s="22"/>
      <c r="ON367" s="22"/>
      <c r="OO367" s="22"/>
      <c r="OP367" s="22"/>
      <c r="OQ367" s="22"/>
      <c r="OR367" s="22"/>
      <c r="OS367" s="22"/>
      <c r="OT367" s="22"/>
      <c r="OU367" s="22"/>
      <c r="OV367" s="22"/>
      <c r="OW367" s="22"/>
      <c r="OX367" s="22"/>
      <c r="OY367" s="22"/>
      <c r="OZ367" s="22"/>
      <c r="PA367" s="22"/>
      <c r="PB367" s="22"/>
      <c r="PC367" s="22"/>
      <c r="PD367" s="22"/>
      <c r="PE367" s="22"/>
      <c r="PF367" s="22"/>
      <c r="PG367" s="22"/>
      <c r="PH367" s="22"/>
      <c r="PI367" s="22"/>
      <c r="PJ367" s="22"/>
      <c r="PK367" s="22"/>
      <c r="PL367" s="22"/>
      <c r="PM367" s="22"/>
      <c r="PN367" s="22"/>
      <c r="PO367" s="22"/>
      <c r="PP367" s="22"/>
      <c r="PQ367" s="22"/>
      <c r="PR367" s="22"/>
      <c r="PS367" s="22"/>
      <c r="PT367" s="22"/>
      <c r="PU367" s="22"/>
      <c r="PV367" s="22"/>
      <c r="PW367" s="22"/>
      <c r="PX367" s="22"/>
      <c r="PY367" s="22"/>
      <c r="PZ367" s="22"/>
      <c r="QA367" s="22"/>
      <c r="QB367" s="22"/>
      <c r="QC367" s="22"/>
      <c r="QD367" s="22"/>
      <c r="QE367" s="22"/>
      <c r="QF367" s="22"/>
      <c r="QG367" s="22"/>
      <c r="QH367" s="22"/>
      <c r="QI367" s="22"/>
      <c r="QJ367" s="22"/>
      <c r="QK367" s="22"/>
      <c r="QL367" s="22"/>
      <c r="QM367" s="22"/>
      <c r="QN367" s="22"/>
      <c r="QO367" s="22"/>
      <c r="QP367" s="22"/>
      <c r="QQ367" s="22"/>
      <c r="QR367" s="22"/>
      <c r="QS367" s="22"/>
      <c r="QT367" s="22"/>
      <c r="QU367" s="22"/>
      <c r="QV367" s="22"/>
      <c r="QW367" s="22"/>
      <c r="QX367" s="22"/>
      <c r="QY367" s="22"/>
      <c r="QZ367" s="22"/>
      <c r="RA367" s="22"/>
      <c r="RB367" s="22"/>
      <c r="RC367" s="22"/>
      <c r="RD367" s="22"/>
      <c r="RE367" s="22"/>
      <c r="RF367" s="22"/>
      <c r="RG367" s="22"/>
      <c r="RH367" s="22"/>
      <c r="RI367" s="22"/>
      <c r="RJ367" s="22"/>
      <c r="RK367" s="22"/>
      <c r="RL367" s="22"/>
      <c r="RM367" s="22"/>
      <c r="RN367" s="22"/>
      <c r="RO367" s="22"/>
      <c r="RP367" s="22"/>
      <c r="RQ367" s="22"/>
      <c r="RR367" s="22"/>
      <c r="RS367" s="22"/>
      <c r="RT367" s="22"/>
      <c r="RU367" s="22"/>
      <c r="RV367" s="22"/>
      <c r="RW367" s="22"/>
      <c r="RX367" s="22"/>
      <c r="RY367" s="22"/>
      <c r="RZ367" s="22"/>
      <c r="SA367" s="22"/>
      <c r="SB367" s="22"/>
      <c r="SC367" s="22"/>
      <c r="SD367" s="22"/>
      <c r="SE367" s="22"/>
      <c r="SF367" s="22"/>
      <c r="SG367" s="22"/>
    </row>
    <row r="368" spans="1:501" s="26" customFormat="1" ht="51" customHeight="1" x14ac:dyDescent="0.25">
      <c r="A368" s="172" t="s">
        <v>242</v>
      </c>
      <c r="B368" s="15">
        <v>352969.6</v>
      </c>
      <c r="C368" s="15">
        <v>347955.45</v>
      </c>
      <c r="D368" s="15">
        <v>347955.45</v>
      </c>
      <c r="E368" s="38">
        <v>272196.96999999997</v>
      </c>
      <c r="F368" s="15">
        <f t="shared" si="83"/>
        <v>0</v>
      </c>
      <c r="G368" s="15"/>
      <c r="H368" s="16"/>
      <c r="I368" s="16">
        <f t="shared" si="85"/>
        <v>0</v>
      </c>
      <c r="J368" s="15"/>
      <c r="K368" s="15"/>
      <c r="L368" s="15">
        <f t="shared" si="86"/>
        <v>0</v>
      </c>
      <c r="M368" s="15">
        <f t="shared" si="84"/>
        <v>347955.45</v>
      </c>
      <c r="N368" s="172"/>
      <c r="O368" s="22"/>
      <c r="P368" s="22"/>
      <c r="Q368" s="22"/>
      <c r="R368" s="22"/>
      <c r="S368" s="22"/>
      <c r="T368" s="22"/>
      <c r="U368" s="22"/>
      <c r="V368" s="22"/>
      <c r="W368" s="22"/>
      <c r="X368" s="22"/>
      <c r="Y368" s="22"/>
      <c r="Z368" s="22"/>
      <c r="AA368" s="22"/>
      <c r="AB368" s="22"/>
      <c r="AC368" s="22"/>
      <c r="AD368" s="22"/>
      <c r="AE368" s="22"/>
      <c r="AF368" s="22"/>
      <c r="AG368" s="22"/>
      <c r="AH368" s="22"/>
      <c r="AI368" s="22"/>
      <c r="AJ368" s="22"/>
      <c r="AK368" s="22"/>
      <c r="AL368" s="22"/>
      <c r="AM368" s="22"/>
      <c r="AN368" s="22"/>
      <c r="AO368" s="22"/>
      <c r="AP368" s="22"/>
      <c r="AQ368" s="22"/>
      <c r="AR368" s="22"/>
      <c r="AS368" s="22"/>
      <c r="AT368" s="22"/>
      <c r="AU368" s="22"/>
      <c r="AV368" s="22"/>
      <c r="AW368" s="22"/>
      <c r="AX368" s="22"/>
      <c r="AY368" s="22"/>
      <c r="AZ368" s="22"/>
      <c r="BA368" s="22"/>
      <c r="BB368" s="22"/>
      <c r="BC368" s="22"/>
      <c r="BD368" s="22"/>
      <c r="BE368" s="22"/>
      <c r="BF368" s="22"/>
      <c r="BG368" s="22"/>
      <c r="BH368" s="22"/>
      <c r="BI368" s="22"/>
      <c r="BJ368" s="22"/>
      <c r="BK368" s="22"/>
      <c r="BL368" s="22"/>
      <c r="BM368" s="22"/>
      <c r="BN368" s="22"/>
      <c r="BO368" s="22"/>
      <c r="BP368" s="22"/>
      <c r="BQ368" s="22"/>
      <c r="BR368" s="22"/>
      <c r="BS368" s="22"/>
      <c r="BT368" s="22"/>
      <c r="BU368" s="22"/>
      <c r="BV368" s="22"/>
      <c r="BW368" s="22"/>
      <c r="BX368" s="22"/>
      <c r="BY368" s="22"/>
      <c r="BZ368" s="22"/>
      <c r="CA368" s="22"/>
      <c r="CB368" s="22"/>
      <c r="CC368" s="22"/>
      <c r="CD368" s="22"/>
      <c r="CE368" s="22"/>
      <c r="CF368" s="22"/>
      <c r="CG368" s="22"/>
      <c r="CH368" s="22"/>
      <c r="CI368" s="22"/>
      <c r="CJ368" s="22"/>
      <c r="CK368" s="22"/>
      <c r="CL368" s="22"/>
      <c r="CM368" s="22"/>
      <c r="CN368" s="22"/>
      <c r="CO368" s="22"/>
      <c r="CP368" s="22"/>
      <c r="CQ368" s="22"/>
      <c r="CR368" s="22"/>
      <c r="CS368" s="22"/>
      <c r="CT368" s="22"/>
      <c r="CU368" s="22"/>
      <c r="CV368" s="22"/>
      <c r="CW368" s="22"/>
      <c r="CX368" s="22"/>
      <c r="CY368" s="22"/>
      <c r="CZ368" s="22"/>
      <c r="DA368" s="22"/>
      <c r="DB368" s="22"/>
      <c r="DC368" s="22"/>
      <c r="DD368" s="22"/>
      <c r="DE368" s="22"/>
      <c r="DF368" s="22"/>
      <c r="DG368" s="22"/>
      <c r="DH368" s="22"/>
      <c r="DI368" s="22"/>
      <c r="DJ368" s="22"/>
      <c r="DK368" s="22"/>
      <c r="DL368" s="22"/>
      <c r="DM368" s="22"/>
      <c r="DN368" s="22"/>
      <c r="DO368" s="22"/>
      <c r="DP368" s="22"/>
      <c r="DQ368" s="22"/>
      <c r="DR368" s="22"/>
      <c r="DS368" s="22"/>
      <c r="DT368" s="22"/>
      <c r="DU368" s="22"/>
      <c r="DV368" s="22"/>
      <c r="DW368" s="22"/>
      <c r="DX368" s="22"/>
      <c r="DY368" s="22"/>
      <c r="DZ368" s="22"/>
      <c r="EA368" s="22"/>
      <c r="EB368" s="22"/>
      <c r="EC368" s="22"/>
      <c r="ED368" s="22"/>
      <c r="EE368" s="22"/>
      <c r="EF368" s="22"/>
      <c r="EG368" s="22"/>
      <c r="EH368" s="22"/>
      <c r="EI368" s="22"/>
      <c r="EJ368" s="22"/>
      <c r="EK368" s="22"/>
      <c r="EL368" s="22"/>
      <c r="EM368" s="22"/>
      <c r="EN368" s="22"/>
      <c r="EO368" s="22"/>
      <c r="EP368" s="22"/>
      <c r="EQ368" s="22"/>
      <c r="ER368" s="22"/>
      <c r="ES368" s="22"/>
      <c r="ET368" s="22"/>
      <c r="EU368" s="22"/>
      <c r="EV368" s="22"/>
      <c r="EW368" s="22"/>
      <c r="EX368" s="22"/>
      <c r="EY368" s="22"/>
      <c r="EZ368" s="22"/>
      <c r="FA368" s="22"/>
      <c r="FB368" s="22"/>
      <c r="FC368" s="22"/>
      <c r="FD368" s="22"/>
      <c r="FE368" s="22"/>
      <c r="FF368" s="22"/>
      <c r="FG368" s="22"/>
      <c r="FH368" s="22"/>
      <c r="FI368" s="22"/>
      <c r="FJ368" s="22"/>
      <c r="FK368" s="22"/>
      <c r="FL368" s="22"/>
      <c r="FM368" s="22"/>
      <c r="FN368" s="22"/>
      <c r="FO368" s="22"/>
      <c r="FP368" s="22"/>
      <c r="FQ368" s="22"/>
      <c r="FR368" s="22"/>
      <c r="FS368" s="22"/>
      <c r="FT368" s="22"/>
      <c r="FU368" s="22"/>
      <c r="FV368" s="22"/>
      <c r="FW368" s="22"/>
      <c r="FX368" s="22"/>
      <c r="FY368" s="22"/>
      <c r="FZ368" s="22"/>
      <c r="GA368" s="22"/>
      <c r="GB368" s="22"/>
      <c r="GC368" s="22"/>
      <c r="GD368" s="22"/>
      <c r="GE368" s="22"/>
      <c r="GF368" s="22"/>
      <c r="GG368" s="22"/>
      <c r="GH368" s="22"/>
      <c r="GI368" s="22"/>
      <c r="GJ368" s="22"/>
      <c r="GK368" s="22"/>
      <c r="GL368" s="22"/>
      <c r="GM368" s="22"/>
      <c r="GN368" s="22"/>
      <c r="GO368" s="22"/>
      <c r="GP368" s="22"/>
      <c r="GQ368" s="22"/>
      <c r="GR368" s="22"/>
      <c r="GS368" s="22"/>
      <c r="GT368" s="22"/>
      <c r="GU368" s="22"/>
      <c r="GV368" s="22"/>
      <c r="GW368" s="22"/>
      <c r="GX368" s="22"/>
      <c r="GY368" s="22"/>
      <c r="GZ368" s="22"/>
      <c r="HA368" s="22"/>
      <c r="HB368" s="22"/>
      <c r="HC368" s="22"/>
      <c r="HD368" s="22"/>
      <c r="HE368" s="22"/>
      <c r="HF368" s="22"/>
      <c r="HG368" s="22"/>
      <c r="HH368" s="22"/>
      <c r="HI368" s="22"/>
      <c r="HJ368" s="22"/>
      <c r="HK368" s="22"/>
      <c r="HL368" s="22"/>
      <c r="HM368" s="22"/>
      <c r="HN368" s="22"/>
      <c r="HO368" s="22"/>
      <c r="HP368" s="22"/>
      <c r="HQ368" s="22"/>
      <c r="HR368" s="22"/>
      <c r="HS368" s="22"/>
      <c r="HT368" s="22"/>
      <c r="HU368" s="22"/>
      <c r="HV368" s="22"/>
      <c r="HW368" s="22"/>
      <c r="HX368" s="22"/>
      <c r="HY368" s="22"/>
      <c r="HZ368" s="22"/>
      <c r="IA368" s="22"/>
      <c r="IB368" s="22"/>
      <c r="IC368" s="22"/>
      <c r="ID368" s="22"/>
      <c r="IE368" s="22"/>
      <c r="IF368" s="22"/>
      <c r="IG368" s="22"/>
      <c r="IH368" s="22"/>
      <c r="II368" s="22"/>
      <c r="IJ368" s="22"/>
      <c r="IK368" s="22"/>
      <c r="IL368" s="22"/>
      <c r="IM368" s="22"/>
      <c r="IN368" s="22"/>
      <c r="IO368" s="22"/>
      <c r="IP368" s="22"/>
      <c r="IQ368" s="22"/>
      <c r="IR368" s="22"/>
      <c r="IS368" s="22"/>
      <c r="IT368" s="22"/>
      <c r="IU368" s="22"/>
      <c r="IV368" s="22"/>
      <c r="IW368" s="22"/>
      <c r="IX368" s="22"/>
      <c r="IY368" s="22"/>
      <c r="IZ368" s="22"/>
      <c r="JA368" s="22"/>
      <c r="JB368" s="22"/>
      <c r="JC368" s="22"/>
      <c r="JD368" s="22"/>
      <c r="JE368" s="22"/>
      <c r="JF368" s="22"/>
      <c r="JG368" s="22"/>
      <c r="JH368" s="22"/>
      <c r="JI368" s="22"/>
      <c r="JJ368" s="22"/>
      <c r="JK368" s="22"/>
      <c r="JL368" s="22"/>
      <c r="JM368" s="22"/>
      <c r="JN368" s="22"/>
      <c r="JO368" s="22"/>
      <c r="JP368" s="22"/>
      <c r="JQ368" s="22"/>
      <c r="JR368" s="22"/>
      <c r="JS368" s="22"/>
      <c r="JT368" s="22"/>
      <c r="JU368" s="22"/>
      <c r="JV368" s="22"/>
      <c r="JW368" s="22"/>
      <c r="JX368" s="22"/>
      <c r="JY368" s="22"/>
      <c r="JZ368" s="22"/>
      <c r="KA368" s="22"/>
      <c r="KB368" s="22"/>
      <c r="KC368" s="22"/>
      <c r="KD368" s="22"/>
      <c r="KE368" s="22"/>
      <c r="KF368" s="22"/>
      <c r="KG368" s="22"/>
      <c r="KH368" s="22"/>
      <c r="KI368" s="22"/>
      <c r="KJ368" s="22"/>
      <c r="KK368" s="22"/>
      <c r="KL368" s="22"/>
      <c r="KM368" s="22"/>
      <c r="KN368" s="22"/>
      <c r="KO368" s="22"/>
      <c r="KP368" s="22"/>
      <c r="KQ368" s="22"/>
      <c r="KR368" s="22"/>
      <c r="KS368" s="22"/>
      <c r="KT368" s="22"/>
      <c r="KU368" s="22"/>
      <c r="KV368" s="22"/>
      <c r="KW368" s="22"/>
      <c r="KX368" s="22"/>
      <c r="KY368" s="22"/>
      <c r="KZ368" s="22"/>
      <c r="LA368" s="22"/>
      <c r="LB368" s="22"/>
      <c r="LC368" s="22"/>
      <c r="LD368" s="22"/>
      <c r="LE368" s="22"/>
      <c r="LF368" s="22"/>
      <c r="LG368" s="22"/>
      <c r="LH368" s="22"/>
      <c r="LI368" s="22"/>
      <c r="LJ368" s="22"/>
      <c r="LK368" s="22"/>
      <c r="LL368" s="22"/>
      <c r="LM368" s="22"/>
      <c r="LN368" s="22"/>
      <c r="LO368" s="22"/>
      <c r="LP368" s="22"/>
      <c r="LQ368" s="22"/>
      <c r="LR368" s="22"/>
      <c r="LS368" s="22"/>
      <c r="LT368" s="22"/>
      <c r="LU368" s="22"/>
      <c r="LV368" s="22"/>
      <c r="LW368" s="22"/>
      <c r="LX368" s="22"/>
      <c r="LY368" s="22"/>
      <c r="LZ368" s="22"/>
      <c r="MA368" s="22"/>
      <c r="MB368" s="22"/>
      <c r="MC368" s="22"/>
      <c r="MD368" s="22"/>
      <c r="ME368" s="22"/>
      <c r="MF368" s="22"/>
      <c r="MG368" s="22"/>
      <c r="MH368" s="22"/>
      <c r="MI368" s="22"/>
      <c r="MJ368" s="22"/>
      <c r="MK368" s="22"/>
      <c r="ML368" s="22"/>
      <c r="MM368" s="22"/>
      <c r="MN368" s="22"/>
      <c r="MO368" s="22"/>
      <c r="MP368" s="22"/>
      <c r="MQ368" s="22"/>
      <c r="MR368" s="22"/>
      <c r="MS368" s="22"/>
      <c r="MT368" s="22"/>
      <c r="MU368" s="22"/>
      <c r="MV368" s="22"/>
      <c r="MW368" s="22"/>
      <c r="MX368" s="22"/>
      <c r="MY368" s="22"/>
      <c r="MZ368" s="22"/>
      <c r="NA368" s="22"/>
      <c r="NB368" s="22"/>
      <c r="NC368" s="22"/>
      <c r="ND368" s="22"/>
      <c r="NE368" s="22"/>
      <c r="NF368" s="22"/>
      <c r="NG368" s="22"/>
      <c r="NH368" s="22"/>
      <c r="NI368" s="22"/>
      <c r="NJ368" s="22"/>
      <c r="NK368" s="22"/>
      <c r="NL368" s="22"/>
      <c r="NM368" s="22"/>
      <c r="NN368" s="22"/>
      <c r="NO368" s="22"/>
      <c r="NP368" s="22"/>
      <c r="NQ368" s="22"/>
      <c r="NR368" s="22"/>
      <c r="NS368" s="22"/>
      <c r="NT368" s="22"/>
      <c r="NU368" s="22"/>
      <c r="NV368" s="22"/>
      <c r="NW368" s="22"/>
      <c r="NX368" s="22"/>
      <c r="NY368" s="22"/>
      <c r="NZ368" s="22"/>
      <c r="OA368" s="22"/>
      <c r="OB368" s="22"/>
      <c r="OC368" s="22"/>
      <c r="OD368" s="22"/>
      <c r="OE368" s="22"/>
      <c r="OF368" s="22"/>
      <c r="OG368" s="22"/>
      <c r="OH368" s="22"/>
      <c r="OI368" s="22"/>
      <c r="OJ368" s="22"/>
      <c r="OK368" s="22"/>
      <c r="OL368" s="22"/>
      <c r="OM368" s="22"/>
      <c r="ON368" s="22"/>
      <c r="OO368" s="22"/>
      <c r="OP368" s="22"/>
      <c r="OQ368" s="22"/>
      <c r="OR368" s="22"/>
      <c r="OS368" s="22"/>
      <c r="OT368" s="22"/>
      <c r="OU368" s="22"/>
      <c r="OV368" s="22"/>
      <c r="OW368" s="22"/>
      <c r="OX368" s="22"/>
      <c r="OY368" s="22"/>
      <c r="OZ368" s="22"/>
      <c r="PA368" s="22"/>
      <c r="PB368" s="22"/>
      <c r="PC368" s="22"/>
      <c r="PD368" s="22"/>
      <c r="PE368" s="22"/>
      <c r="PF368" s="22"/>
      <c r="PG368" s="22"/>
      <c r="PH368" s="22"/>
      <c r="PI368" s="22"/>
      <c r="PJ368" s="22"/>
      <c r="PK368" s="22"/>
      <c r="PL368" s="22"/>
      <c r="PM368" s="22"/>
      <c r="PN368" s="22"/>
      <c r="PO368" s="22"/>
      <c r="PP368" s="22"/>
      <c r="PQ368" s="22"/>
      <c r="PR368" s="22"/>
      <c r="PS368" s="22"/>
      <c r="PT368" s="22"/>
      <c r="PU368" s="22"/>
      <c r="PV368" s="22"/>
      <c r="PW368" s="22"/>
      <c r="PX368" s="22"/>
      <c r="PY368" s="22"/>
      <c r="PZ368" s="22"/>
      <c r="QA368" s="22"/>
      <c r="QB368" s="22"/>
      <c r="QC368" s="22"/>
      <c r="QD368" s="22"/>
      <c r="QE368" s="22"/>
      <c r="QF368" s="22"/>
      <c r="QG368" s="22"/>
      <c r="QH368" s="22"/>
      <c r="QI368" s="22"/>
      <c r="QJ368" s="22"/>
      <c r="QK368" s="22"/>
      <c r="QL368" s="22"/>
      <c r="QM368" s="22"/>
      <c r="QN368" s="22"/>
      <c r="QO368" s="22"/>
      <c r="QP368" s="22"/>
      <c r="QQ368" s="22"/>
      <c r="QR368" s="22"/>
      <c r="QS368" s="22"/>
      <c r="QT368" s="22"/>
      <c r="QU368" s="22"/>
      <c r="QV368" s="22"/>
      <c r="QW368" s="22"/>
      <c r="QX368" s="22"/>
      <c r="QY368" s="22"/>
      <c r="QZ368" s="22"/>
      <c r="RA368" s="22"/>
      <c r="RB368" s="22"/>
      <c r="RC368" s="22"/>
      <c r="RD368" s="22"/>
      <c r="RE368" s="22"/>
      <c r="RF368" s="22"/>
      <c r="RG368" s="22"/>
      <c r="RH368" s="22"/>
      <c r="RI368" s="22"/>
      <c r="RJ368" s="22"/>
      <c r="RK368" s="22"/>
      <c r="RL368" s="22"/>
      <c r="RM368" s="22"/>
      <c r="RN368" s="22"/>
      <c r="RO368" s="22"/>
      <c r="RP368" s="22"/>
      <c r="RQ368" s="22"/>
      <c r="RR368" s="22"/>
      <c r="RS368" s="22"/>
      <c r="RT368" s="22"/>
      <c r="RU368" s="22"/>
      <c r="RV368" s="22"/>
      <c r="RW368" s="22"/>
      <c r="RX368" s="22"/>
      <c r="RY368" s="22"/>
      <c r="RZ368" s="22"/>
      <c r="SA368" s="22"/>
      <c r="SB368" s="22"/>
      <c r="SC368" s="22"/>
      <c r="SD368" s="22"/>
      <c r="SE368" s="22"/>
      <c r="SF368" s="22"/>
      <c r="SG368" s="22"/>
    </row>
    <row r="369" spans="1:501" s="26" customFormat="1" ht="45" customHeight="1" x14ac:dyDescent="0.25">
      <c r="A369" s="172" t="s">
        <v>261</v>
      </c>
      <c r="B369" s="15"/>
      <c r="C369" s="15"/>
      <c r="D369" s="15">
        <v>52080</v>
      </c>
      <c r="E369" s="38">
        <v>26040</v>
      </c>
      <c r="F369" s="15">
        <f t="shared" si="83"/>
        <v>0</v>
      </c>
      <c r="G369" s="15"/>
      <c r="H369" s="16"/>
      <c r="I369" s="16">
        <f t="shared" si="85"/>
        <v>0</v>
      </c>
      <c r="J369" s="15"/>
      <c r="K369" s="15"/>
      <c r="L369" s="15">
        <f t="shared" si="86"/>
        <v>0</v>
      </c>
      <c r="M369" s="15">
        <f t="shared" si="84"/>
        <v>52080</v>
      </c>
      <c r="N369" s="174"/>
      <c r="O369" s="22"/>
      <c r="P369" s="22"/>
      <c r="Q369" s="22"/>
      <c r="R369" s="22"/>
      <c r="S369" s="22"/>
      <c r="T369" s="22"/>
      <c r="U369" s="22"/>
      <c r="V369" s="22"/>
      <c r="W369" s="22"/>
      <c r="X369" s="22"/>
      <c r="Y369" s="22"/>
      <c r="Z369" s="22"/>
      <c r="AA369" s="22"/>
      <c r="AB369" s="22"/>
      <c r="AC369" s="22"/>
      <c r="AD369" s="22"/>
      <c r="AE369" s="22"/>
      <c r="AF369" s="22"/>
      <c r="AG369" s="22"/>
      <c r="AH369" s="22"/>
      <c r="AI369" s="22"/>
      <c r="AJ369" s="22"/>
      <c r="AK369" s="22"/>
      <c r="AL369" s="22"/>
      <c r="AM369" s="22"/>
      <c r="AN369" s="22"/>
      <c r="AO369" s="22"/>
      <c r="AP369" s="22"/>
      <c r="AQ369" s="22"/>
      <c r="AR369" s="22"/>
      <c r="AS369" s="22"/>
      <c r="AT369" s="22"/>
      <c r="AU369" s="22"/>
      <c r="AV369" s="22"/>
      <c r="AW369" s="22"/>
      <c r="AX369" s="22"/>
      <c r="AY369" s="22"/>
      <c r="AZ369" s="22"/>
      <c r="BA369" s="22"/>
      <c r="BB369" s="22"/>
      <c r="BC369" s="22"/>
      <c r="BD369" s="22"/>
      <c r="BE369" s="22"/>
      <c r="BF369" s="22"/>
      <c r="BG369" s="22"/>
      <c r="BH369" s="22"/>
      <c r="BI369" s="22"/>
      <c r="BJ369" s="22"/>
      <c r="BK369" s="22"/>
      <c r="BL369" s="22"/>
      <c r="BM369" s="22"/>
      <c r="BN369" s="22"/>
      <c r="BO369" s="22"/>
      <c r="BP369" s="22"/>
      <c r="BQ369" s="22"/>
      <c r="BR369" s="22"/>
      <c r="BS369" s="22"/>
      <c r="BT369" s="22"/>
      <c r="BU369" s="22"/>
      <c r="BV369" s="22"/>
      <c r="BW369" s="22"/>
      <c r="BX369" s="22"/>
      <c r="BY369" s="22"/>
      <c r="BZ369" s="22"/>
      <c r="CA369" s="22"/>
      <c r="CB369" s="22"/>
      <c r="CC369" s="22"/>
      <c r="CD369" s="22"/>
      <c r="CE369" s="22"/>
      <c r="CF369" s="22"/>
      <c r="CG369" s="22"/>
      <c r="CH369" s="22"/>
      <c r="CI369" s="22"/>
      <c r="CJ369" s="22"/>
      <c r="CK369" s="22"/>
      <c r="CL369" s="22"/>
      <c r="CM369" s="22"/>
      <c r="CN369" s="22"/>
      <c r="CO369" s="22"/>
      <c r="CP369" s="22"/>
      <c r="CQ369" s="22"/>
      <c r="CR369" s="22"/>
      <c r="CS369" s="22"/>
      <c r="CT369" s="22"/>
      <c r="CU369" s="22"/>
      <c r="CV369" s="22"/>
      <c r="CW369" s="22"/>
      <c r="CX369" s="22"/>
      <c r="CY369" s="22"/>
      <c r="CZ369" s="22"/>
      <c r="DA369" s="22"/>
      <c r="DB369" s="22"/>
      <c r="DC369" s="22"/>
      <c r="DD369" s="22"/>
      <c r="DE369" s="22"/>
      <c r="DF369" s="22"/>
      <c r="DG369" s="22"/>
      <c r="DH369" s="22"/>
      <c r="DI369" s="22"/>
      <c r="DJ369" s="22"/>
      <c r="DK369" s="22"/>
      <c r="DL369" s="22"/>
      <c r="DM369" s="22"/>
      <c r="DN369" s="22"/>
      <c r="DO369" s="22"/>
      <c r="DP369" s="22"/>
      <c r="DQ369" s="22"/>
      <c r="DR369" s="22"/>
      <c r="DS369" s="22"/>
      <c r="DT369" s="22"/>
      <c r="DU369" s="22"/>
      <c r="DV369" s="22"/>
      <c r="DW369" s="22"/>
      <c r="DX369" s="22"/>
      <c r="DY369" s="22"/>
      <c r="DZ369" s="22"/>
      <c r="EA369" s="22"/>
      <c r="EB369" s="22"/>
      <c r="EC369" s="22"/>
      <c r="ED369" s="22"/>
      <c r="EE369" s="22"/>
      <c r="EF369" s="22"/>
      <c r="EG369" s="22"/>
      <c r="EH369" s="22"/>
      <c r="EI369" s="22"/>
      <c r="EJ369" s="22"/>
      <c r="EK369" s="22"/>
      <c r="EL369" s="22"/>
      <c r="EM369" s="22"/>
      <c r="EN369" s="22"/>
      <c r="EO369" s="22"/>
      <c r="EP369" s="22"/>
      <c r="EQ369" s="22"/>
      <c r="ER369" s="22"/>
      <c r="ES369" s="22"/>
      <c r="ET369" s="22"/>
      <c r="EU369" s="22"/>
      <c r="EV369" s="22"/>
      <c r="EW369" s="22"/>
      <c r="EX369" s="22"/>
      <c r="EY369" s="22"/>
      <c r="EZ369" s="22"/>
      <c r="FA369" s="22"/>
      <c r="FB369" s="22"/>
      <c r="FC369" s="22"/>
      <c r="FD369" s="22"/>
      <c r="FE369" s="22"/>
      <c r="FF369" s="22"/>
      <c r="FG369" s="22"/>
      <c r="FH369" s="22"/>
      <c r="FI369" s="22"/>
      <c r="FJ369" s="22"/>
      <c r="FK369" s="22"/>
      <c r="FL369" s="22"/>
      <c r="FM369" s="22"/>
      <c r="FN369" s="22"/>
      <c r="FO369" s="22"/>
      <c r="FP369" s="22"/>
      <c r="FQ369" s="22"/>
      <c r="FR369" s="22"/>
      <c r="FS369" s="22"/>
      <c r="FT369" s="22"/>
      <c r="FU369" s="22"/>
      <c r="FV369" s="22"/>
      <c r="FW369" s="22"/>
      <c r="FX369" s="22"/>
      <c r="FY369" s="22"/>
      <c r="FZ369" s="22"/>
      <c r="GA369" s="22"/>
      <c r="GB369" s="22"/>
      <c r="GC369" s="22"/>
      <c r="GD369" s="22"/>
      <c r="GE369" s="22"/>
      <c r="GF369" s="22"/>
      <c r="GG369" s="22"/>
      <c r="GH369" s="22"/>
      <c r="GI369" s="22"/>
      <c r="GJ369" s="22"/>
      <c r="GK369" s="22"/>
      <c r="GL369" s="22"/>
      <c r="GM369" s="22"/>
      <c r="GN369" s="22"/>
      <c r="GO369" s="22"/>
      <c r="GP369" s="22"/>
      <c r="GQ369" s="22"/>
      <c r="GR369" s="22"/>
      <c r="GS369" s="22"/>
      <c r="GT369" s="22"/>
      <c r="GU369" s="22"/>
      <c r="GV369" s="22"/>
      <c r="GW369" s="22"/>
      <c r="GX369" s="22"/>
      <c r="GY369" s="22"/>
      <c r="GZ369" s="22"/>
      <c r="HA369" s="22"/>
      <c r="HB369" s="22"/>
      <c r="HC369" s="22"/>
      <c r="HD369" s="22"/>
      <c r="HE369" s="22"/>
      <c r="HF369" s="22"/>
      <c r="HG369" s="22"/>
      <c r="HH369" s="22"/>
      <c r="HI369" s="22"/>
      <c r="HJ369" s="22"/>
      <c r="HK369" s="22"/>
      <c r="HL369" s="22"/>
      <c r="HM369" s="22"/>
      <c r="HN369" s="22"/>
      <c r="HO369" s="22"/>
      <c r="HP369" s="22"/>
      <c r="HQ369" s="22"/>
      <c r="HR369" s="22"/>
      <c r="HS369" s="22"/>
      <c r="HT369" s="22"/>
      <c r="HU369" s="22"/>
      <c r="HV369" s="22"/>
      <c r="HW369" s="22"/>
      <c r="HX369" s="22"/>
      <c r="HY369" s="22"/>
      <c r="HZ369" s="22"/>
      <c r="IA369" s="22"/>
      <c r="IB369" s="22"/>
      <c r="IC369" s="22"/>
      <c r="ID369" s="22"/>
      <c r="IE369" s="22"/>
      <c r="IF369" s="22"/>
      <c r="IG369" s="22"/>
      <c r="IH369" s="22"/>
      <c r="II369" s="22"/>
      <c r="IJ369" s="22"/>
      <c r="IK369" s="22"/>
      <c r="IL369" s="22"/>
      <c r="IM369" s="22"/>
      <c r="IN369" s="22"/>
      <c r="IO369" s="22"/>
      <c r="IP369" s="22"/>
      <c r="IQ369" s="22"/>
      <c r="IR369" s="22"/>
      <c r="IS369" s="22"/>
      <c r="IT369" s="22"/>
      <c r="IU369" s="22"/>
      <c r="IV369" s="22"/>
      <c r="IW369" s="22"/>
      <c r="IX369" s="22"/>
      <c r="IY369" s="22"/>
      <c r="IZ369" s="22"/>
      <c r="JA369" s="22"/>
      <c r="JB369" s="22"/>
      <c r="JC369" s="22"/>
      <c r="JD369" s="22"/>
      <c r="JE369" s="22"/>
      <c r="JF369" s="22"/>
      <c r="JG369" s="22"/>
      <c r="JH369" s="22"/>
      <c r="JI369" s="22"/>
      <c r="JJ369" s="22"/>
      <c r="JK369" s="22"/>
      <c r="JL369" s="22"/>
      <c r="JM369" s="22"/>
      <c r="JN369" s="22"/>
      <c r="JO369" s="22"/>
      <c r="JP369" s="22"/>
      <c r="JQ369" s="22"/>
      <c r="JR369" s="22"/>
      <c r="JS369" s="22"/>
      <c r="JT369" s="22"/>
      <c r="JU369" s="22"/>
      <c r="JV369" s="22"/>
      <c r="JW369" s="22"/>
      <c r="JX369" s="22"/>
      <c r="JY369" s="22"/>
      <c r="JZ369" s="22"/>
      <c r="KA369" s="22"/>
      <c r="KB369" s="22"/>
      <c r="KC369" s="22"/>
      <c r="KD369" s="22"/>
      <c r="KE369" s="22"/>
      <c r="KF369" s="22"/>
      <c r="KG369" s="22"/>
      <c r="KH369" s="22"/>
      <c r="KI369" s="22"/>
      <c r="KJ369" s="22"/>
      <c r="KK369" s="22"/>
      <c r="KL369" s="22"/>
      <c r="KM369" s="22"/>
      <c r="KN369" s="22"/>
      <c r="KO369" s="22"/>
      <c r="KP369" s="22"/>
      <c r="KQ369" s="22"/>
      <c r="KR369" s="22"/>
      <c r="KS369" s="22"/>
      <c r="KT369" s="22"/>
      <c r="KU369" s="22"/>
      <c r="KV369" s="22"/>
      <c r="KW369" s="22"/>
      <c r="KX369" s="22"/>
      <c r="KY369" s="22"/>
      <c r="KZ369" s="22"/>
      <c r="LA369" s="22"/>
      <c r="LB369" s="22"/>
      <c r="LC369" s="22"/>
      <c r="LD369" s="22"/>
      <c r="LE369" s="22"/>
      <c r="LF369" s="22"/>
      <c r="LG369" s="22"/>
      <c r="LH369" s="22"/>
      <c r="LI369" s="22"/>
      <c r="LJ369" s="22"/>
      <c r="LK369" s="22"/>
      <c r="LL369" s="22"/>
      <c r="LM369" s="22"/>
      <c r="LN369" s="22"/>
      <c r="LO369" s="22"/>
      <c r="LP369" s="22"/>
      <c r="LQ369" s="22"/>
      <c r="LR369" s="22"/>
      <c r="LS369" s="22"/>
      <c r="LT369" s="22"/>
      <c r="LU369" s="22"/>
      <c r="LV369" s="22"/>
      <c r="LW369" s="22"/>
      <c r="LX369" s="22"/>
      <c r="LY369" s="22"/>
      <c r="LZ369" s="22"/>
      <c r="MA369" s="22"/>
      <c r="MB369" s="22"/>
      <c r="MC369" s="22"/>
      <c r="MD369" s="22"/>
      <c r="ME369" s="22"/>
      <c r="MF369" s="22"/>
      <c r="MG369" s="22"/>
      <c r="MH369" s="22"/>
      <c r="MI369" s="22"/>
      <c r="MJ369" s="22"/>
      <c r="MK369" s="22"/>
      <c r="ML369" s="22"/>
      <c r="MM369" s="22"/>
      <c r="MN369" s="22"/>
      <c r="MO369" s="22"/>
      <c r="MP369" s="22"/>
      <c r="MQ369" s="22"/>
      <c r="MR369" s="22"/>
      <c r="MS369" s="22"/>
      <c r="MT369" s="22"/>
      <c r="MU369" s="22"/>
      <c r="MV369" s="22"/>
      <c r="MW369" s="22"/>
      <c r="MX369" s="22"/>
      <c r="MY369" s="22"/>
      <c r="MZ369" s="22"/>
      <c r="NA369" s="22"/>
      <c r="NB369" s="22"/>
      <c r="NC369" s="22"/>
      <c r="ND369" s="22"/>
      <c r="NE369" s="22"/>
      <c r="NF369" s="22"/>
      <c r="NG369" s="22"/>
      <c r="NH369" s="22"/>
      <c r="NI369" s="22"/>
      <c r="NJ369" s="22"/>
      <c r="NK369" s="22"/>
      <c r="NL369" s="22"/>
      <c r="NM369" s="22"/>
      <c r="NN369" s="22"/>
      <c r="NO369" s="22"/>
      <c r="NP369" s="22"/>
      <c r="NQ369" s="22"/>
      <c r="NR369" s="22"/>
      <c r="NS369" s="22"/>
      <c r="NT369" s="22"/>
      <c r="NU369" s="22"/>
      <c r="NV369" s="22"/>
      <c r="NW369" s="22"/>
      <c r="NX369" s="22"/>
      <c r="NY369" s="22"/>
      <c r="NZ369" s="22"/>
      <c r="OA369" s="22"/>
      <c r="OB369" s="22"/>
      <c r="OC369" s="22"/>
      <c r="OD369" s="22"/>
      <c r="OE369" s="22"/>
      <c r="OF369" s="22"/>
      <c r="OG369" s="22"/>
      <c r="OH369" s="22"/>
      <c r="OI369" s="22"/>
      <c r="OJ369" s="22"/>
      <c r="OK369" s="22"/>
      <c r="OL369" s="22"/>
      <c r="OM369" s="22"/>
      <c r="ON369" s="22"/>
      <c r="OO369" s="22"/>
      <c r="OP369" s="22"/>
      <c r="OQ369" s="22"/>
      <c r="OR369" s="22"/>
      <c r="OS369" s="22"/>
      <c r="OT369" s="22"/>
      <c r="OU369" s="22"/>
      <c r="OV369" s="22"/>
      <c r="OW369" s="22"/>
      <c r="OX369" s="22"/>
      <c r="OY369" s="22"/>
      <c r="OZ369" s="22"/>
      <c r="PA369" s="22"/>
      <c r="PB369" s="22"/>
      <c r="PC369" s="22"/>
      <c r="PD369" s="22"/>
      <c r="PE369" s="22"/>
      <c r="PF369" s="22"/>
      <c r="PG369" s="22"/>
      <c r="PH369" s="22"/>
      <c r="PI369" s="22"/>
      <c r="PJ369" s="22"/>
      <c r="PK369" s="22"/>
      <c r="PL369" s="22"/>
      <c r="PM369" s="22"/>
      <c r="PN369" s="22"/>
      <c r="PO369" s="22"/>
      <c r="PP369" s="22"/>
      <c r="PQ369" s="22"/>
      <c r="PR369" s="22"/>
      <c r="PS369" s="22"/>
      <c r="PT369" s="22"/>
      <c r="PU369" s="22"/>
      <c r="PV369" s="22"/>
      <c r="PW369" s="22"/>
      <c r="PX369" s="22"/>
      <c r="PY369" s="22"/>
      <c r="PZ369" s="22"/>
      <c r="QA369" s="22"/>
      <c r="QB369" s="22"/>
      <c r="QC369" s="22"/>
      <c r="QD369" s="22"/>
      <c r="QE369" s="22"/>
      <c r="QF369" s="22"/>
      <c r="QG369" s="22"/>
      <c r="QH369" s="22"/>
      <c r="QI369" s="22"/>
      <c r="QJ369" s="22"/>
      <c r="QK369" s="22"/>
      <c r="QL369" s="22"/>
      <c r="QM369" s="22"/>
      <c r="QN369" s="22"/>
      <c r="QO369" s="22"/>
      <c r="QP369" s="22"/>
      <c r="QQ369" s="22"/>
      <c r="QR369" s="22"/>
      <c r="QS369" s="22"/>
      <c r="QT369" s="22"/>
      <c r="QU369" s="22"/>
      <c r="QV369" s="22"/>
      <c r="QW369" s="22"/>
      <c r="QX369" s="22"/>
      <c r="QY369" s="22"/>
      <c r="QZ369" s="22"/>
      <c r="RA369" s="22"/>
      <c r="RB369" s="22"/>
      <c r="RC369" s="22"/>
      <c r="RD369" s="22"/>
      <c r="RE369" s="22"/>
      <c r="RF369" s="22"/>
      <c r="RG369" s="22"/>
      <c r="RH369" s="22"/>
      <c r="RI369" s="22"/>
      <c r="RJ369" s="22"/>
      <c r="RK369" s="22"/>
      <c r="RL369" s="22"/>
      <c r="RM369" s="22"/>
      <c r="RN369" s="22"/>
      <c r="RO369" s="22"/>
      <c r="RP369" s="22"/>
      <c r="RQ369" s="22"/>
      <c r="RR369" s="22"/>
      <c r="RS369" s="22"/>
      <c r="RT369" s="22"/>
      <c r="RU369" s="22"/>
      <c r="RV369" s="22"/>
      <c r="RW369" s="22"/>
      <c r="RX369" s="22"/>
      <c r="RY369" s="22"/>
      <c r="RZ369" s="22"/>
      <c r="SA369" s="22"/>
      <c r="SB369" s="22"/>
      <c r="SC369" s="22"/>
      <c r="SD369" s="22"/>
      <c r="SE369" s="22"/>
      <c r="SF369" s="22"/>
      <c r="SG369" s="22"/>
    </row>
    <row r="370" spans="1:501" ht="42.75" customHeight="1" x14ac:dyDescent="0.25">
      <c r="A370" s="75" t="s">
        <v>143</v>
      </c>
      <c r="B370" s="15"/>
      <c r="C370" s="15"/>
      <c r="D370" s="15"/>
      <c r="E370" s="15"/>
      <c r="F370" s="15">
        <f t="shared" si="83"/>
        <v>0</v>
      </c>
      <c r="G370" s="15"/>
      <c r="H370" s="16"/>
      <c r="I370" s="16">
        <f t="shared" si="85"/>
        <v>0</v>
      </c>
      <c r="J370" s="15"/>
      <c r="K370" s="15"/>
      <c r="L370" s="76">
        <f t="shared" si="86"/>
        <v>0</v>
      </c>
      <c r="M370" s="76">
        <f t="shared" si="84"/>
        <v>0</v>
      </c>
      <c r="N370" s="172"/>
    </row>
    <row r="371" spans="1:501" ht="82.5" customHeight="1" x14ac:dyDescent="0.25">
      <c r="A371" s="75" t="s">
        <v>144</v>
      </c>
      <c r="B371" s="76">
        <f>B372+B378+B384+B391+B398+B404</f>
        <v>0</v>
      </c>
      <c r="C371" s="76">
        <f t="shared" ref="C371:K371" si="87">C372+C378+C384+C391+C398+C404</f>
        <v>0</v>
      </c>
      <c r="D371" s="76">
        <f t="shared" ref="D371" si="88">D372+D378+D384+D391+D398+D404</f>
        <v>0</v>
      </c>
      <c r="E371" s="76">
        <f t="shared" si="87"/>
        <v>0</v>
      </c>
      <c r="F371" s="76">
        <f t="shared" si="83"/>
        <v>0</v>
      </c>
      <c r="G371" s="76">
        <f t="shared" si="87"/>
        <v>0</v>
      </c>
      <c r="H371" s="76">
        <f t="shared" ref="H371" si="89">H372+H378+H384+H391+H398+H404</f>
        <v>0</v>
      </c>
      <c r="I371" s="76">
        <f t="shared" si="85"/>
        <v>0</v>
      </c>
      <c r="J371" s="76">
        <f t="shared" ref="J371" si="90">J372+J378+J384+J391+J398+J404</f>
        <v>0</v>
      </c>
      <c r="K371" s="76">
        <f t="shared" si="87"/>
        <v>0</v>
      </c>
      <c r="L371" s="76">
        <f t="shared" si="86"/>
        <v>0</v>
      </c>
      <c r="M371" s="76">
        <f t="shared" si="84"/>
        <v>0</v>
      </c>
      <c r="N371" s="128"/>
    </row>
    <row r="372" spans="1:501" ht="30" customHeight="1" x14ac:dyDescent="0.25">
      <c r="A372" s="77" t="s">
        <v>145</v>
      </c>
      <c r="B372" s="49"/>
      <c r="C372" s="49"/>
      <c r="D372" s="49"/>
      <c r="E372" s="49"/>
      <c r="F372" s="49">
        <f t="shared" si="83"/>
        <v>0</v>
      </c>
      <c r="G372" s="49"/>
      <c r="H372" s="157"/>
      <c r="I372" s="142">
        <f t="shared" si="85"/>
        <v>0</v>
      </c>
      <c r="J372" s="49"/>
      <c r="K372" s="49"/>
      <c r="L372" s="49">
        <f t="shared" si="86"/>
        <v>0</v>
      </c>
      <c r="M372" s="49">
        <f t="shared" si="84"/>
        <v>0</v>
      </c>
      <c r="N372" s="129"/>
    </row>
    <row r="373" spans="1:501" ht="29.25" customHeight="1" x14ac:dyDescent="0.25">
      <c r="A373" s="27" t="s">
        <v>123</v>
      </c>
      <c r="B373" s="28"/>
      <c r="C373" s="28"/>
      <c r="D373" s="28"/>
      <c r="E373" s="44"/>
      <c r="F373" s="28">
        <f t="shared" si="83"/>
        <v>0</v>
      </c>
      <c r="G373" s="28"/>
      <c r="H373" s="143"/>
      <c r="I373" s="143">
        <f t="shared" si="85"/>
        <v>0</v>
      </c>
      <c r="J373" s="28"/>
      <c r="K373" s="28"/>
      <c r="L373" s="28">
        <f t="shared" si="86"/>
        <v>0</v>
      </c>
      <c r="M373" s="28">
        <f t="shared" si="84"/>
        <v>0</v>
      </c>
      <c r="N373" s="118"/>
    </row>
    <row r="374" spans="1:501" ht="27" customHeight="1" x14ac:dyDescent="0.25">
      <c r="A374" s="35" t="s">
        <v>124</v>
      </c>
      <c r="B374" s="36"/>
      <c r="C374" s="36"/>
      <c r="D374" s="36"/>
      <c r="E374" s="43"/>
      <c r="F374" s="36">
        <f t="shared" si="83"/>
        <v>0</v>
      </c>
      <c r="G374" s="36"/>
      <c r="H374" s="145"/>
      <c r="I374" s="145">
        <f t="shared" si="85"/>
        <v>0</v>
      </c>
      <c r="J374" s="36"/>
      <c r="K374" s="36"/>
      <c r="L374" s="36">
        <f t="shared" si="86"/>
        <v>0</v>
      </c>
      <c r="M374" s="36">
        <f t="shared" si="84"/>
        <v>0</v>
      </c>
      <c r="N374" s="121"/>
    </row>
    <row r="375" spans="1:501" ht="32.25" customHeight="1" x14ac:dyDescent="0.25">
      <c r="A375" s="78" t="s">
        <v>78</v>
      </c>
      <c r="B375" s="46"/>
      <c r="C375" s="46"/>
      <c r="D375" s="46"/>
      <c r="E375" s="79"/>
      <c r="F375" s="46">
        <f t="shared" si="83"/>
        <v>0</v>
      </c>
      <c r="G375" s="46"/>
      <c r="H375" s="147"/>
      <c r="I375" s="147">
        <f t="shared" si="85"/>
        <v>0</v>
      </c>
      <c r="J375" s="46"/>
      <c r="K375" s="46"/>
      <c r="L375" s="46">
        <f t="shared" si="86"/>
        <v>0</v>
      </c>
      <c r="M375" s="46">
        <f t="shared" si="84"/>
        <v>0</v>
      </c>
      <c r="N375" s="122"/>
    </row>
    <row r="376" spans="1:501" ht="31.5" customHeight="1" x14ac:dyDescent="0.25">
      <c r="A376" s="80" t="s">
        <v>126</v>
      </c>
      <c r="B376" s="67"/>
      <c r="C376" s="67"/>
      <c r="D376" s="67"/>
      <c r="E376" s="81"/>
      <c r="F376" s="67">
        <f t="shared" si="83"/>
        <v>0</v>
      </c>
      <c r="G376" s="67"/>
      <c r="H376" s="153"/>
      <c r="I376" s="153">
        <f t="shared" si="85"/>
        <v>0</v>
      </c>
      <c r="J376" s="67"/>
      <c r="K376" s="67"/>
      <c r="L376" s="67">
        <f t="shared" si="86"/>
        <v>0</v>
      </c>
      <c r="M376" s="67">
        <f t="shared" si="84"/>
        <v>0</v>
      </c>
      <c r="N376" s="125"/>
    </row>
    <row r="377" spans="1:501" ht="33" customHeight="1" x14ac:dyDescent="0.25">
      <c r="A377" s="32" t="s">
        <v>48</v>
      </c>
      <c r="B377" s="15"/>
      <c r="C377" s="15"/>
      <c r="D377" s="15"/>
      <c r="E377" s="76"/>
      <c r="F377" s="15">
        <f t="shared" si="83"/>
        <v>0</v>
      </c>
      <c r="G377" s="15"/>
      <c r="H377" s="16"/>
      <c r="I377" s="16">
        <f t="shared" si="85"/>
        <v>0</v>
      </c>
      <c r="J377" s="15"/>
      <c r="K377" s="15"/>
      <c r="L377" s="15">
        <f t="shared" si="86"/>
        <v>0</v>
      </c>
      <c r="M377" s="15">
        <f t="shared" si="84"/>
        <v>0</v>
      </c>
      <c r="N377" s="117"/>
    </row>
    <row r="378" spans="1:501" ht="33" customHeight="1" x14ac:dyDescent="0.25">
      <c r="A378" s="77" t="s">
        <v>146</v>
      </c>
      <c r="B378" s="49"/>
      <c r="C378" s="49"/>
      <c r="D378" s="49"/>
      <c r="E378" s="49"/>
      <c r="F378" s="49">
        <f t="shared" si="83"/>
        <v>0</v>
      </c>
      <c r="G378" s="49"/>
      <c r="H378" s="157"/>
      <c r="I378" s="142">
        <f t="shared" si="85"/>
        <v>0</v>
      </c>
      <c r="J378" s="49"/>
      <c r="K378" s="49"/>
      <c r="L378" s="49">
        <f t="shared" si="86"/>
        <v>0</v>
      </c>
      <c r="M378" s="49">
        <f t="shared" si="84"/>
        <v>0</v>
      </c>
      <c r="N378" s="129"/>
    </row>
    <row r="379" spans="1:501" ht="23.25" customHeight="1" x14ac:dyDescent="0.25">
      <c r="A379" s="27" t="s">
        <v>123</v>
      </c>
      <c r="B379" s="28"/>
      <c r="C379" s="28"/>
      <c r="D379" s="28"/>
      <c r="E379" s="28"/>
      <c r="F379" s="28">
        <f t="shared" si="83"/>
        <v>0</v>
      </c>
      <c r="G379" s="28"/>
      <c r="H379" s="143"/>
      <c r="I379" s="143">
        <f t="shared" si="85"/>
        <v>0</v>
      </c>
      <c r="J379" s="28"/>
      <c r="K379" s="28"/>
      <c r="L379" s="28">
        <f t="shared" si="86"/>
        <v>0</v>
      </c>
      <c r="M379" s="28">
        <f t="shared" si="84"/>
        <v>0</v>
      </c>
      <c r="N379" s="118"/>
    </row>
    <row r="380" spans="1:501" s="39" customFormat="1" ht="26.25" customHeight="1" x14ac:dyDescent="0.25">
      <c r="A380" s="60" t="s">
        <v>124</v>
      </c>
      <c r="B380" s="60"/>
      <c r="C380" s="60"/>
      <c r="D380" s="60"/>
      <c r="E380" s="60"/>
      <c r="F380" s="60">
        <f t="shared" si="83"/>
        <v>0</v>
      </c>
      <c r="G380" s="60"/>
      <c r="H380" s="60"/>
      <c r="I380" s="60">
        <f t="shared" si="85"/>
        <v>0</v>
      </c>
      <c r="J380" s="60"/>
      <c r="K380" s="60"/>
      <c r="L380" s="60">
        <f t="shared" si="86"/>
        <v>0</v>
      </c>
      <c r="M380" s="60">
        <f t="shared" si="84"/>
        <v>0</v>
      </c>
      <c r="N380" s="60"/>
    </row>
    <row r="381" spans="1:501" ht="24.75" customHeight="1" x14ac:dyDescent="0.25">
      <c r="A381" s="78" t="s">
        <v>78</v>
      </c>
      <c r="B381" s="46"/>
      <c r="C381" s="46"/>
      <c r="D381" s="46"/>
      <c r="E381" s="46"/>
      <c r="F381" s="46">
        <f t="shared" si="83"/>
        <v>0</v>
      </c>
      <c r="G381" s="46"/>
      <c r="H381" s="147"/>
      <c r="I381" s="147">
        <f t="shared" si="85"/>
        <v>0</v>
      </c>
      <c r="J381" s="46"/>
      <c r="K381" s="46"/>
      <c r="L381" s="46">
        <f t="shared" si="86"/>
        <v>0</v>
      </c>
      <c r="M381" s="46">
        <f t="shared" si="84"/>
        <v>0</v>
      </c>
      <c r="N381" s="122"/>
    </row>
    <row r="382" spans="1:501" ht="24.75" customHeight="1" x14ac:dyDescent="0.25">
      <c r="A382" s="80" t="s">
        <v>126</v>
      </c>
      <c r="B382" s="67"/>
      <c r="C382" s="67"/>
      <c r="D382" s="67"/>
      <c r="E382" s="67"/>
      <c r="F382" s="67">
        <f t="shared" si="83"/>
        <v>0</v>
      </c>
      <c r="G382" s="67"/>
      <c r="H382" s="153"/>
      <c r="I382" s="153">
        <f t="shared" si="85"/>
        <v>0</v>
      </c>
      <c r="J382" s="67"/>
      <c r="K382" s="67"/>
      <c r="L382" s="67">
        <f t="shared" si="86"/>
        <v>0</v>
      </c>
      <c r="M382" s="67">
        <f t="shared" si="84"/>
        <v>0</v>
      </c>
      <c r="N382" s="125"/>
    </row>
    <row r="383" spans="1:501" ht="25.5" customHeight="1" x14ac:dyDescent="0.25">
      <c r="A383" s="32" t="s">
        <v>48</v>
      </c>
      <c r="B383" s="15"/>
      <c r="C383" s="15"/>
      <c r="D383" s="15"/>
      <c r="E383" s="15"/>
      <c r="F383" s="15">
        <f t="shared" si="83"/>
        <v>0</v>
      </c>
      <c r="G383" s="15"/>
      <c r="H383" s="16"/>
      <c r="I383" s="16">
        <f t="shared" si="85"/>
        <v>0</v>
      </c>
      <c r="J383" s="15"/>
      <c r="K383" s="15"/>
      <c r="L383" s="15">
        <f t="shared" si="86"/>
        <v>0</v>
      </c>
      <c r="M383" s="15">
        <f t="shared" si="84"/>
        <v>0</v>
      </c>
      <c r="N383" s="117"/>
    </row>
    <row r="384" spans="1:501" ht="28.5" customHeight="1" x14ac:dyDescent="0.25">
      <c r="A384" s="77" t="s">
        <v>122</v>
      </c>
      <c r="B384" s="49"/>
      <c r="C384" s="49"/>
      <c r="D384" s="49"/>
      <c r="E384" s="49"/>
      <c r="F384" s="49">
        <f t="shared" si="83"/>
        <v>0</v>
      </c>
      <c r="G384" s="49"/>
      <c r="H384" s="157"/>
      <c r="I384" s="142">
        <f t="shared" si="85"/>
        <v>0</v>
      </c>
      <c r="J384" s="49"/>
      <c r="K384" s="49"/>
      <c r="L384" s="49">
        <f t="shared" si="86"/>
        <v>0</v>
      </c>
      <c r="M384" s="49">
        <f t="shared" si="84"/>
        <v>0</v>
      </c>
      <c r="N384" s="129"/>
    </row>
    <row r="385" spans="1:14" ht="23.25" customHeight="1" x14ac:dyDescent="0.25">
      <c r="A385" s="27" t="s">
        <v>123</v>
      </c>
      <c r="B385" s="28"/>
      <c r="C385" s="28"/>
      <c r="D385" s="28"/>
      <c r="E385" s="28"/>
      <c r="F385" s="28">
        <f t="shared" si="83"/>
        <v>0</v>
      </c>
      <c r="G385" s="28"/>
      <c r="H385" s="143"/>
      <c r="I385" s="143">
        <f t="shared" si="85"/>
        <v>0</v>
      </c>
      <c r="J385" s="28"/>
      <c r="K385" s="28"/>
      <c r="L385" s="28">
        <f t="shared" si="86"/>
        <v>0</v>
      </c>
      <c r="M385" s="28">
        <f t="shared" si="84"/>
        <v>0</v>
      </c>
      <c r="N385" s="118"/>
    </row>
    <row r="386" spans="1:14" s="39" customFormat="1" ht="26.25" customHeight="1" x14ac:dyDescent="0.25">
      <c r="A386" s="60" t="s">
        <v>124</v>
      </c>
      <c r="B386" s="60"/>
      <c r="C386" s="60"/>
      <c r="D386" s="60"/>
      <c r="E386" s="60"/>
      <c r="F386" s="60">
        <f t="shared" si="83"/>
        <v>0</v>
      </c>
      <c r="G386" s="60"/>
      <c r="H386" s="60"/>
      <c r="I386" s="60">
        <f t="shared" si="85"/>
        <v>0</v>
      </c>
      <c r="J386" s="60"/>
      <c r="K386" s="60"/>
      <c r="L386" s="60">
        <f t="shared" si="86"/>
        <v>0</v>
      </c>
      <c r="M386" s="60">
        <f t="shared" si="84"/>
        <v>0</v>
      </c>
      <c r="N386" s="60"/>
    </row>
    <row r="387" spans="1:14" s="31" customFormat="1" ht="26.25" customHeight="1" x14ac:dyDescent="0.25">
      <c r="A387" s="61" t="s">
        <v>78</v>
      </c>
      <c r="B387" s="46"/>
      <c r="C387" s="46"/>
      <c r="D387" s="46"/>
      <c r="E387" s="46"/>
      <c r="F387" s="46">
        <f t="shared" si="83"/>
        <v>0</v>
      </c>
      <c r="G387" s="46"/>
      <c r="H387" s="147"/>
      <c r="I387" s="147">
        <f t="shared" si="85"/>
        <v>0</v>
      </c>
      <c r="J387" s="46"/>
      <c r="K387" s="46"/>
      <c r="L387" s="46">
        <f t="shared" si="86"/>
        <v>0</v>
      </c>
      <c r="M387" s="46">
        <f t="shared" si="84"/>
        <v>0</v>
      </c>
      <c r="N387" s="122"/>
    </row>
    <row r="388" spans="1:14" ht="27.75" customHeight="1" x14ac:dyDescent="0.25">
      <c r="A388" s="63" t="s">
        <v>125</v>
      </c>
      <c r="B388" s="82"/>
      <c r="C388" s="82"/>
      <c r="D388" s="82"/>
      <c r="E388" s="82"/>
      <c r="F388" s="82">
        <f t="shared" si="83"/>
        <v>0</v>
      </c>
      <c r="G388" s="82"/>
      <c r="H388" s="151"/>
      <c r="I388" s="151">
        <f t="shared" si="85"/>
        <v>0</v>
      </c>
      <c r="J388" s="82"/>
      <c r="K388" s="82"/>
      <c r="L388" s="82">
        <f t="shared" si="86"/>
        <v>0</v>
      </c>
      <c r="M388" s="82">
        <f t="shared" si="84"/>
        <v>0</v>
      </c>
      <c r="N388" s="124"/>
    </row>
    <row r="389" spans="1:14" ht="28.5" customHeight="1" x14ac:dyDescent="0.25">
      <c r="A389" s="65" t="s">
        <v>126</v>
      </c>
      <c r="B389" s="67"/>
      <c r="C389" s="67"/>
      <c r="D389" s="67"/>
      <c r="E389" s="67"/>
      <c r="F389" s="67">
        <f t="shared" si="83"/>
        <v>0</v>
      </c>
      <c r="G389" s="67"/>
      <c r="H389" s="153"/>
      <c r="I389" s="153">
        <f t="shared" si="85"/>
        <v>0</v>
      </c>
      <c r="J389" s="67"/>
      <c r="K389" s="67"/>
      <c r="L389" s="67">
        <f t="shared" si="86"/>
        <v>0</v>
      </c>
      <c r="M389" s="67">
        <f t="shared" si="84"/>
        <v>0</v>
      </c>
      <c r="N389" s="125"/>
    </row>
    <row r="390" spans="1:14" ht="24.75" customHeight="1" x14ac:dyDescent="0.25">
      <c r="A390" s="32" t="s">
        <v>48</v>
      </c>
      <c r="B390" s="15"/>
      <c r="C390" s="15"/>
      <c r="D390" s="15"/>
      <c r="E390" s="15"/>
      <c r="F390" s="15">
        <f t="shared" si="83"/>
        <v>0</v>
      </c>
      <c r="G390" s="15"/>
      <c r="H390" s="16"/>
      <c r="I390" s="16">
        <f t="shared" si="85"/>
        <v>0</v>
      </c>
      <c r="J390" s="15"/>
      <c r="K390" s="15"/>
      <c r="L390" s="15">
        <f t="shared" si="86"/>
        <v>0</v>
      </c>
      <c r="M390" s="15">
        <f t="shared" si="84"/>
        <v>0</v>
      </c>
      <c r="N390" s="117"/>
    </row>
    <row r="391" spans="1:14" ht="30" customHeight="1" x14ac:dyDescent="0.25">
      <c r="A391" s="77" t="s">
        <v>127</v>
      </c>
      <c r="B391" s="49"/>
      <c r="C391" s="49"/>
      <c r="D391" s="49"/>
      <c r="E391" s="49"/>
      <c r="F391" s="49">
        <f t="shared" si="83"/>
        <v>0</v>
      </c>
      <c r="G391" s="49"/>
      <c r="H391" s="157"/>
      <c r="I391" s="142">
        <f t="shared" si="85"/>
        <v>0</v>
      </c>
      <c r="J391" s="49"/>
      <c r="K391" s="49"/>
      <c r="L391" s="49">
        <f t="shared" si="86"/>
        <v>0</v>
      </c>
      <c r="M391" s="49">
        <f t="shared" si="84"/>
        <v>0</v>
      </c>
      <c r="N391" s="129"/>
    </row>
    <row r="392" spans="1:14" ht="31.5" customHeight="1" x14ac:dyDescent="0.25">
      <c r="A392" s="27" t="s">
        <v>123</v>
      </c>
      <c r="B392" s="59"/>
      <c r="C392" s="59"/>
      <c r="D392" s="59"/>
      <c r="E392" s="44"/>
      <c r="F392" s="59">
        <f t="shared" si="83"/>
        <v>0</v>
      </c>
      <c r="G392" s="59"/>
      <c r="H392" s="148"/>
      <c r="I392" s="143">
        <f t="shared" si="85"/>
        <v>0</v>
      </c>
      <c r="J392" s="59"/>
      <c r="K392" s="59"/>
      <c r="L392" s="44">
        <f t="shared" si="86"/>
        <v>0</v>
      </c>
      <c r="M392" s="44">
        <f t="shared" si="84"/>
        <v>0</v>
      </c>
      <c r="N392" s="130"/>
    </row>
    <row r="393" spans="1:14" s="39" customFormat="1" ht="22.5" customHeight="1" x14ac:dyDescent="0.25">
      <c r="A393" s="60" t="s">
        <v>124</v>
      </c>
      <c r="B393" s="60"/>
      <c r="C393" s="60"/>
      <c r="D393" s="60"/>
      <c r="E393" s="60"/>
      <c r="F393" s="60">
        <f t="shared" si="83"/>
        <v>0</v>
      </c>
      <c r="G393" s="60"/>
      <c r="H393" s="60"/>
      <c r="I393" s="60">
        <f t="shared" si="85"/>
        <v>0</v>
      </c>
      <c r="J393" s="60"/>
      <c r="K393" s="60"/>
      <c r="L393" s="60">
        <f t="shared" si="86"/>
        <v>0</v>
      </c>
      <c r="M393" s="60">
        <f t="shared" si="84"/>
        <v>0</v>
      </c>
      <c r="N393" s="60"/>
    </row>
    <row r="394" spans="1:14" ht="27.75" customHeight="1" x14ac:dyDescent="0.25">
      <c r="A394" s="61" t="s">
        <v>78</v>
      </c>
      <c r="B394" s="62"/>
      <c r="C394" s="62"/>
      <c r="D394" s="62"/>
      <c r="E394" s="79"/>
      <c r="F394" s="62">
        <f t="shared" si="83"/>
        <v>0</v>
      </c>
      <c r="G394" s="62"/>
      <c r="H394" s="149"/>
      <c r="I394" s="147">
        <f t="shared" si="85"/>
        <v>0</v>
      </c>
      <c r="J394" s="62"/>
      <c r="K394" s="62"/>
      <c r="L394" s="79">
        <f t="shared" si="86"/>
        <v>0</v>
      </c>
      <c r="M394" s="79">
        <f t="shared" si="84"/>
        <v>0</v>
      </c>
      <c r="N394" s="122"/>
    </row>
    <row r="395" spans="1:14" ht="27.75" customHeight="1" x14ac:dyDescent="0.25">
      <c r="A395" s="63" t="s">
        <v>125</v>
      </c>
      <c r="B395" s="83"/>
      <c r="C395" s="64"/>
      <c r="D395" s="64"/>
      <c r="E395" s="84"/>
      <c r="F395" s="64">
        <f t="shared" si="83"/>
        <v>0</v>
      </c>
      <c r="G395" s="64"/>
      <c r="H395" s="150"/>
      <c r="I395" s="151">
        <f t="shared" si="85"/>
        <v>0</v>
      </c>
      <c r="J395" s="83"/>
      <c r="K395" s="83"/>
      <c r="L395" s="84">
        <f t="shared" si="86"/>
        <v>0</v>
      </c>
      <c r="M395" s="84">
        <f t="shared" si="84"/>
        <v>0</v>
      </c>
      <c r="N395" s="124"/>
    </row>
    <row r="396" spans="1:14" ht="29.25" customHeight="1" x14ac:dyDescent="0.25">
      <c r="A396" s="65" t="s">
        <v>126</v>
      </c>
      <c r="B396" s="85"/>
      <c r="C396" s="66"/>
      <c r="D396" s="66"/>
      <c r="E396" s="81"/>
      <c r="F396" s="66">
        <f t="shared" ref="F396:F461" si="91">G396+H396</f>
        <v>0</v>
      </c>
      <c r="G396" s="66"/>
      <c r="H396" s="152"/>
      <c r="I396" s="153">
        <f t="shared" si="85"/>
        <v>0</v>
      </c>
      <c r="J396" s="85"/>
      <c r="K396" s="85"/>
      <c r="L396" s="81">
        <f t="shared" si="86"/>
        <v>0</v>
      </c>
      <c r="M396" s="81">
        <f t="shared" ref="M396:M461" si="92">D396+L396</f>
        <v>0</v>
      </c>
      <c r="N396" s="125"/>
    </row>
    <row r="397" spans="1:14" ht="26.25" customHeight="1" x14ac:dyDescent="0.25">
      <c r="A397" s="32" t="s">
        <v>48</v>
      </c>
      <c r="B397" s="15"/>
      <c r="C397" s="15"/>
      <c r="D397" s="15"/>
      <c r="E397" s="76"/>
      <c r="F397" s="15">
        <f t="shared" si="91"/>
        <v>0</v>
      </c>
      <c r="G397" s="15"/>
      <c r="H397" s="16"/>
      <c r="I397" s="16">
        <f t="shared" si="85"/>
        <v>0</v>
      </c>
      <c r="J397" s="15"/>
      <c r="K397" s="15"/>
      <c r="L397" s="76">
        <f t="shared" si="86"/>
        <v>0</v>
      </c>
      <c r="M397" s="76">
        <f t="shared" si="92"/>
        <v>0</v>
      </c>
      <c r="N397" s="117"/>
    </row>
    <row r="398" spans="1:14" ht="27" customHeight="1" x14ac:dyDescent="0.25">
      <c r="A398" s="77" t="s">
        <v>128</v>
      </c>
      <c r="B398" s="49"/>
      <c r="C398" s="49"/>
      <c r="D398" s="49"/>
      <c r="E398" s="49"/>
      <c r="F398" s="49">
        <f t="shared" si="91"/>
        <v>0</v>
      </c>
      <c r="G398" s="49"/>
      <c r="H398" s="157"/>
      <c r="I398" s="142">
        <f t="shared" si="85"/>
        <v>0</v>
      </c>
      <c r="J398" s="49"/>
      <c r="K398" s="49"/>
      <c r="L398" s="49">
        <f t="shared" si="86"/>
        <v>0</v>
      </c>
      <c r="M398" s="49">
        <f t="shared" si="92"/>
        <v>0</v>
      </c>
      <c r="N398" s="129"/>
    </row>
    <row r="399" spans="1:14" ht="25.5" customHeight="1" x14ac:dyDescent="0.25">
      <c r="A399" s="27" t="s">
        <v>123</v>
      </c>
      <c r="B399" s="28"/>
      <c r="C399" s="28"/>
      <c r="D399" s="28"/>
      <c r="E399" s="28"/>
      <c r="F399" s="28">
        <f t="shared" si="91"/>
        <v>0</v>
      </c>
      <c r="G399" s="28"/>
      <c r="H399" s="143"/>
      <c r="I399" s="143">
        <f t="shared" si="85"/>
        <v>0</v>
      </c>
      <c r="J399" s="28"/>
      <c r="K399" s="28"/>
      <c r="L399" s="28">
        <f t="shared" si="86"/>
        <v>0</v>
      </c>
      <c r="M399" s="28">
        <f t="shared" si="92"/>
        <v>0</v>
      </c>
      <c r="N399" s="118"/>
    </row>
    <row r="400" spans="1:14" s="39" customFormat="1" ht="27.75" customHeight="1" x14ac:dyDescent="0.25">
      <c r="A400" s="60" t="s">
        <v>124</v>
      </c>
      <c r="B400" s="60"/>
      <c r="C400" s="60"/>
      <c r="D400" s="60"/>
      <c r="E400" s="60"/>
      <c r="F400" s="60">
        <f t="shared" si="91"/>
        <v>0</v>
      </c>
      <c r="G400" s="60"/>
      <c r="H400" s="60"/>
      <c r="I400" s="60">
        <f t="shared" si="85"/>
        <v>0</v>
      </c>
      <c r="J400" s="60"/>
      <c r="K400" s="60"/>
      <c r="L400" s="60">
        <f t="shared" si="86"/>
        <v>0</v>
      </c>
      <c r="M400" s="60">
        <f t="shared" si="92"/>
        <v>0</v>
      </c>
      <c r="N400" s="60"/>
    </row>
    <row r="401" spans="1:14" ht="23.25" customHeight="1" x14ac:dyDescent="0.25">
      <c r="A401" s="61" t="s">
        <v>78</v>
      </c>
      <c r="B401" s="46"/>
      <c r="C401" s="46"/>
      <c r="D401" s="46"/>
      <c r="E401" s="46"/>
      <c r="F401" s="46">
        <f t="shared" si="91"/>
        <v>0</v>
      </c>
      <c r="G401" s="46"/>
      <c r="H401" s="147"/>
      <c r="I401" s="147">
        <f t="shared" si="85"/>
        <v>0</v>
      </c>
      <c r="J401" s="46"/>
      <c r="K401" s="46"/>
      <c r="L401" s="46">
        <f t="shared" si="86"/>
        <v>0</v>
      </c>
      <c r="M401" s="46">
        <f t="shared" si="92"/>
        <v>0</v>
      </c>
      <c r="N401" s="122"/>
    </row>
    <row r="402" spans="1:14" ht="34.5" customHeight="1" x14ac:dyDescent="0.25">
      <c r="A402" s="65" t="s">
        <v>126</v>
      </c>
      <c r="B402" s="67"/>
      <c r="C402" s="67"/>
      <c r="D402" s="67"/>
      <c r="E402" s="67"/>
      <c r="F402" s="67">
        <f t="shared" si="91"/>
        <v>0</v>
      </c>
      <c r="G402" s="67"/>
      <c r="H402" s="153"/>
      <c r="I402" s="153">
        <f t="shared" si="85"/>
        <v>0</v>
      </c>
      <c r="J402" s="67"/>
      <c r="K402" s="67"/>
      <c r="L402" s="67">
        <f t="shared" si="86"/>
        <v>0</v>
      </c>
      <c r="M402" s="67">
        <f t="shared" si="92"/>
        <v>0</v>
      </c>
      <c r="N402" s="125"/>
    </row>
    <row r="403" spans="1:14" ht="28.5" customHeight="1" x14ac:dyDescent="0.25">
      <c r="A403" s="32" t="s">
        <v>48</v>
      </c>
      <c r="B403" s="15"/>
      <c r="C403" s="15"/>
      <c r="D403" s="15"/>
      <c r="E403" s="15"/>
      <c r="F403" s="15">
        <f t="shared" si="91"/>
        <v>0</v>
      </c>
      <c r="G403" s="15"/>
      <c r="H403" s="16"/>
      <c r="I403" s="16">
        <f t="shared" si="85"/>
        <v>0</v>
      </c>
      <c r="J403" s="15"/>
      <c r="K403" s="15"/>
      <c r="L403" s="15">
        <f t="shared" si="86"/>
        <v>0</v>
      </c>
      <c r="M403" s="15">
        <f t="shared" si="92"/>
        <v>0</v>
      </c>
      <c r="N403" s="117"/>
    </row>
    <row r="404" spans="1:14" ht="25.5" customHeight="1" x14ac:dyDescent="0.25">
      <c r="A404" s="77" t="s">
        <v>129</v>
      </c>
      <c r="B404" s="49"/>
      <c r="C404" s="49"/>
      <c r="D404" s="49"/>
      <c r="E404" s="49"/>
      <c r="F404" s="49">
        <f t="shared" si="91"/>
        <v>0</v>
      </c>
      <c r="G404" s="49"/>
      <c r="H404" s="157"/>
      <c r="I404" s="142">
        <f t="shared" si="85"/>
        <v>0</v>
      </c>
      <c r="J404" s="49"/>
      <c r="K404" s="49"/>
      <c r="L404" s="49">
        <f t="shared" si="86"/>
        <v>0</v>
      </c>
      <c r="M404" s="49">
        <f t="shared" si="92"/>
        <v>0</v>
      </c>
      <c r="N404" s="129"/>
    </row>
    <row r="405" spans="1:14" ht="32.25" customHeight="1" x14ac:dyDescent="0.25">
      <c r="A405" s="27" t="s">
        <v>123</v>
      </c>
      <c r="B405" s="28"/>
      <c r="C405" s="28"/>
      <c r="D405" s="28"/>
      <c r="E405" s="28"/>
      <c r="F405" s="28">
        <f t="shared" si="91"/>
        <v>0</v>
      </c>
      <c r="G405" s="28"/>
      <c r="H405" s="143"/>
      <c r="I405" s="143">
        <f t="shared" si="85"/>
        <v>0</v>
      </c>
      <c r="J405" s="28"/>
      <c r="K405" s="28"/>
      <c r="L405" s="28">
        <f t="shared" si="86"/>
        <v>0</v>
      </c>
      <c r="M405" s="28">
        <f t="shared" si="92"/>
        <v>0</v>
      </c>
      <c r="N405" s="118"/>
    </row>
    <row r="406" spans="1:14" s="39" customFormat="1" ht="26.25" customHeight="1" x14ac:dyDescent="0.25">
      <c r="A406" s="60" t="s">
        <v>124</v>
      </c>
      <c r="B406" s="60"/>
      <c r="C406" s="60"/>
      <c r="D406" s="60"/>
      <c r="E406" s="60"/>
      <c r="F406" s="60">
        <f t="shared" si="91"/>
        <v>0</v>
      </c>
      <c r="G406" s="60"/>
      <c r="H406" s="60"/>
      <c r="I406" s="60">
        <f t="shared" si="85"/>
        <v>0</v>
      </c>
      <c r="J406" s="60"/>
      <c r="K406" s="60"/>
      <c r="L406" s="60">
        <f t="shared" si="86"/>
        <v>0</v>
      </c>
      <c r="M406" s="60">
        <f t="shared" si="92"/>
        <v>0</v>
      </c>
      <c r="N406" s="60"/>
    </row>
    <row r="407" spans="1:14" ht="27" customHeight="1" x14ac:dyDescent="0.25">
      <c r="A407" s="61" t="s">
        <v>78</v>
      </c>
      <c r="B407" s="46"/>
      <c r="C407" s="46"/>
      <c r="D407" s="46"/>
      <c r="E407" s="46"/>
      <c r="F407" s="46">
        <f t="shared" si="91"/>
        <v>0</v>
      </c>
      <c r="G407" s="46"/>
      <c r="H407" s="147"/>
      <c r="I407" s="147">
        <f t="shared" si="85"/>
        <v>0</v>
      </c>
      <c r="J407" s="46"/>
      <c r="K407" s="46"/>
      <c r="L407" s="46">
        <f t="shared" si="86"/>
        <v>0</v>
      </c>
      <c r="M407" s="46">
        <f t="shared" si="92"/>
        <v>0</v>
      </c>
      <c r="N407" s="122"/>
    </row>
    <row r="408" spans="1:14" ht="21" customHeight="1" x14ac:dyDescent="0.25">
      <c r="A408" s="65" t="s">
        <v>126</v>
      </c>
      <c r="B408" s="67"/>
      <c r="C408" s="67"/>
      <c r="D408" s="67"/>
      <c r="E408" s="67"/>
      <c r="F408" s="67">
        <f t="shared" si="91"/>
        <v>0</v>
      </c>
      <c r="G408" s="67"/>
      <c r="H408" s="153"/>
      <c r="I408" s="153">
        <f t="shared" si="85"/>
        <v>0</v>
      </c>
      <c r="J408" s="67"/>
      <c r="K408" s="67"/>
      <c r="L408" s="67">
        <f t="shared" si="86"/>
        <v>0</v>
      </c>
      <c r="M408" s="67">
        <f t="shared" si="92"/>
        <v>0</v>
      </c>
      <c r="N408" s="125"/>
    </row>
    <row r="409" spans="1:14" ht="27" customHeight="1" x14ac:dyDescent="0.25">
      <c r="A409" s="32" t="s">
        <v>48</v>
      </c>
      <c r="B409" s="15"/>
      <c r="C409" s="15"/>
      <c r="D409" s="15"/>
      <c r="E409" s="15"/>
      <c r="F409" s="15">
        <f t="shared" si="91"/>
        <v>0</v>
      </c>
      <c r="G409" s="15"/>
      <c r="H409" s="16"/>
      <c r="I409" s="16">
        <f t="shared" si="85"/>
        <v>0</v>
      </c>
      <c r="J409" s="15"/>
      <c r="K409" s="15"/>
      <c r="L409" s="15">
        <f t="shared" si="86"/>
        <v>0</v>
      </c>
      <c r="M409" s="15">
        <f t="shared" si="92"/>
        <v>0</v>
      </c>
      <c r="N409" s="117"/>
    </row>
    <row r="410" spans="1:14" ht="28.5" customHeight="1" x14ac:dyDescent="0.25">
      <c r="A410" s="29" t="s">
        <v>147</v>
      </c>
      <c r="B410" s="34">
        <f>SUM(B412:B414)</f>
        <v>0</v>
      </c>
      <c r="C410" s="34">
        <f t="shared" ref="C410:K410" si="93">SUM(C412:C414)</f>
        <v>0</v>
      </c>
      <c r="D410" s="34">
        <f t="shared" ref="D410" si="94">SUM(D412:D414)</f>
        <v>0</v>
      </c>
      <c r="E410" s="34">
        <f t="shared" si="93"/>
        <v>0</v>
      </c>
      <c r="F410" s="34">
        <f t="shared" si="91"/>
        <v>0</v>
      </c>
      <c r="G410" s="34">
        <f t="shared" si="93"/>
        <v>0</v>
      </c>
      <c r="H410" s="34">
        <f t="shared" si="93"/>
        <v>0</v>
      </c>
      <c r="I410" s="34">
        <f t="shared" si="85"/>
        <v>0</v>
      </c>
      <c r="J410" s="34">
        <f t="shared" si="93"/>
        <v>0</v>
      </c>
      <c r="K410" s="34">
        <f t="shared" si="93"/>
        <v>0</v>
      </c>
      <c r="L410" s="34">
        <f t="shared" si="86"/>
        <v>0</v>
      </c>
      <c r="M410" s="34">
        <f t="shared" si="92"/>
        <v>0</v>
      </c>
      <c r="N410" s="120"/>
    </row>
    <row r="411" spans="1:14" ht="23.25" customHeight="1" x14ac:dyDescent="0.25">
      <c r="A411" s="56" t="s">
        <v>131</v>
      </c>
      <c r="B411" s="15"/>
      <c r="C411" s="15"/>
      <c r="D411" s="15"/>
      <c r="E411" s="76"/>
      <c r="F411" s="33">
        <f t="shared" si="91"/>
        <v>0</v>
      </c>
      <c r="G411" s="33"/>
      <c r="H411" s="16"/>
      <c r="I411" s="16">
        <f t="shared" si="85"/>
        <v>0</v>
      </c>
      <c r="J411" s="16"/>
      <c r="K411" s="16"/>
      <c r="L411" s="76">
        <f t="shared" si="86"/>
        <v>0</v>
      </c>
      <c r="M411" s="76">
        <f t="shared" si="92"/>
        <v>0</v>
      </c>
      <c r="N411" s="117"/>
    </row>
    <row r="412" spans="1:14" ht="33.75" customHeight="1" x14ac:dyDescent="0.25">
      <c r="A412" s="63" t="s">
        <v>132</v>
      </c>
      <c r="B412" s="69"/>
      <c r="C412" s="69"/>
      <c r="D412" s="69"/>
      <c r="E412" s="86"/>
      <c r="F412" s="69">
        <f t="shared" si="91"/>
        <v>0</v>
      </c>
      <c r="G412" s="69"/>
      <c r="H412" s="154"/>
      <c r="I412" s="154">
        <f t="shared" si="85"/>
        <v>0</v>
      </c>
      <c r="J412" s="69"/>
      <c r="K412" s="69"/>
      <c r="L412" s="69">
        <f t="shared" si="86"/>
        <v>0</v>
      </c>
      <c r="M412" s="69">
        <f t="shared" si="92"/>
        <v>0</v>
      </c>
      <c r="N412" s="126"/>
    </row>
    <row r="413" spans="1:14" ht="27.75" customHeight="1" x14ac:dyDescent="0.25">
      <c r="A413" s="72" t="s">
        <v>140</v>
      </c>
      <c r="B413" s="15"/>
      <c r="C413" s="15"/>
      <c r="D413" s="15"/>
      <c r="E413" s="76"/>
      <c r="F413" s="15">
        <f t="shared" si="91"/>
        <v>0</v>
      </c>
      <c r="G413" s="15"/>
      <c r="H413" s="16"/>
      <c r="I413" s="16">
        <f t="shared" si="85"/>
        <v>0</v>
      </c>
      <c r="J413" s="15"/>
      <c r="K413" s="15"/>
      <c r="L413" s="76">
        <f t="shared" si="86"/>
        <v>0</v>
      </c>
      <c r="M413" s="76">
        <f t="shared" si="92"/>
        <v>0</v>
      </c>
      <c r="N413" s="117"/>
    </row>
    <row r="414" spans="1:14" ht="29.25" customHeight="1" x14ac:dyDescent="0.25">
      <c r="A414" s="72"/>
      <c r="B414" s="15"/>
      <c r="C414" s="15"/>
      <c r="D414" s="15"/>
      <c r="E414" s="76"/>
      <c r="F414" s="33">
        <f t="shared" si="91"/>
        <v>0</v>
      </c>
      <c r="G414" s="33"/>
      <c r="H414" s="16"/>
      <c r="I414" s="16">
        <f t="shared" si="85"/>
        <v>0</v>
      </c>
      <c r="J414" s="15"/>
      <c r="K414" s="15"/>
      <c r="L414" s="76">
        <f t="shared" si="86"/>
        <v>0</v>
      </c>
      <c r="M414" s="76">
        <f t="shared" si="92"/>
        <v>0</v>
      </c>
      <c r="N414" s="119"/>
    </row>
    <row r="415" spans="1:14" ht="36.75" customHeight="1" x14ac:dyDescent="0.25">
      <c r="A415" s="32" t="s">
        <v>48</v>
      </c>
      <c r="B415" s="15"/>
      <c r="C415" s="15"/>
      <c r="D415" s="15"/>
      <c r="E415" s="76"/>
      <c r="F415" s="15">
        <f t="shared" si="91"/>
        <v>0</v>
      </c>
      <c r="G415" s="15"/>
      <c r="H415" s="16"/>
      <c r="I415" s="16">
        <f t="shared" si="85"/>
        <v>0</v>
      </c>
      <c r="J415" s="15"/>
      <c r="K415" s="15"/>
      <c r="L415" s="76">
        <f t="shared" si="86"/>
        <v>0</v>
      </c>
      <c r="M415" s="76">
        <f t="shared" si="92"/>
        <v>0</v>
      </c>
      <c r="N415" s="117"/>
    </row>
    <row r="416" spans="1:14" s="4" customFormat="1" ht="50.25" customHeight="1" x14ac:dyDescent="0.25">
      <c r="A416" s="29" t="s">
        <v>148</v>
      </c>
      <c r="B416" s="15">
        <f>SUM(B418:B420)</f>
        <v>0</v>
      </c>
      <c r="C416" s="15">
        <f t="shared" ref="C416:K416" si="95">SUM(C418:C420)</f>
        <v>0</v>
      </c>
      <c r="D416" s="15">
        <f t="shared" ref="D416" si="96">SUM(D418:D420)</f>
        <v>0</v>
      </c>
      <c r="E416" s="15">
        <f t="shared" si="95"/>
        <v>0</v>
      </c>
      <c r="F416" s="15">
        <f t="shared" si="91"/>
        <v>0</v>
      </c>
      <c r="G416" s="15">
        <f t="shared" si="95"/>
        <v>0</v>
      </c>
      <c r="H416" s="15">
        <f t="shared" si="95"/>
        <v>0</v>
      </c>
      <c r="I416" s="15">
        <f t="shared" si="85"/>
        <v>0</v>
      </c>
      <c r="J416" s="15">
        <f t="shared" si="95"/>
        <v>0</v>
      </c>
      <c r="K416" s="15">
        <f t="shared" si="95"/>
        <v>0</v>
      </c>
      <c r="L416" s="15">
        <f t="shared" si="86"/>
        <v>0</v>
      </c>
      <c r="M416" s="15">
        <f t="shared" si="92"/>
        <v>0</v>
      </c>
      <c r="N416" s="120"/>
    </row>
    <row r="417" spans="1:14" s="4" customFormat="1" ht="38.25" customHeight="1" x14ac:dyDescent="0.25">
      <c r="A417" s="56" t="s">
        <v>203</v>
      </c>
      <c r="B417" s="15"/>
      <c r="C417" s="15"/>
      <c r="D417" s="15"/>
      <c r="E417" s="15"/>
      <c r="F417" s="15">
        <f t="shared" si="91"/>
        <v>0</v>
      </c>
      <c r="G417" s="15"/>
      <c r="H417" s="16"/>
      <c r="I417" s="16">
        <f t="shared" si="85"/>
        <v>0</v>
      </c>
      <c r="J417" s="15"/>
      <c r="K417" s="15"/>
      <c r="L417" s="15">
        <f t="shared" si="86"/>
        <v>0</v>
      </c>
      <c r="M417" s="15">
        <f t="shared" si="92"/>
        <v>0</v>
      </c>
      <c r="N417" s="117"/>
    </row>
    <row r="418" spans="1:14" s="4" customFormat="1" ht="21.75" hidden="1" customHeight="1" x14ac:dyDescent="0.25">
      <c r="A418" s="29"/>
      <c r="B418" s="15"/>
      <c r="C418" s="15"/>
      <c r="D418" s="15"/>
      <c r="E418" s="15"/>
      <c r="F418" s="15">
        <f t="shared" si="91"/>
        <v>0</v>
      </c>
      <c r="G418" s="15"/>
      <c r="H418" s="16"/>
      <c r="I418" s="16">
        <f t="shared" si="85"/>
        <v>0</v>
      </c>
      <c r="J418" s="15"/>
      <c r="K418" s="15"/>
      <c r="L418" s="15">
        <f t="shared" si="86"/>
        <v>0</v>
      </c>
      <c r="M418" s="15">
        <f t="shared" si="92"/>
        <v>0</v>
      </c>
      <c r="N418" s="117"/>
    </row>
    <row r="419" spans="1:14" s="4" customFormat="1" ht="18" hidden="1" customHeight="1" x14ac:dyDescent="0.25">
      <c r="A419" s="29"/>
      <c r="B419" s="15"/>
      <c r="C419" s="15"/>
      <c r="D419" s="15"/>
      <c r="E419" s="15"/>
      <c r="F419" s="15">
        <f t="shared" si="91"/>
        <v>0</v>
      </c>
      <c r="G419" s="15"/>
      <c r="H419" s="16"/>
      <c r="I419" s="16">
        <f t="shared" si="85"/>
        <v>0</v>
      </c>
      <c r="J419" s="15"/>
      <c r="K419" s="15"/>
      <c r="L419" s="15">
        <f t="shared" si="86"/>
        <v>0</v>
      </c>
      <c r="M419" s="15">
        <f t="shared" si="92"/>
        <v>0</v>
      </c>
      <c r="N419" s="117"/>
    </row>
    <row r="420" spans="1:14" s="4" customFormat="1" ht="14.25" hidden="1" customHeight="1" x14ac:dyDescent="0.25">
      <c r="A420" s="29"/>
      <c r="B420" s="15"/>
      <c r="C420" s="15"/>
      <c r="D420" s="15"/>
      <c r="E420" s="15"/>
      <c r="F420" s="15">
        <f t="shared" si="91"/>
        <v>0</v>
      </c>
      <c r="G420" s="15"/>
      <c r="H420" s="16"/>
      <c r="I420" s="16">
        <f t="shared" si="85"/>
        <v>0</v>
      </c>
      <c r="J420" s="15"/>
      <c r="K420" s="15"/>
      <c r="L420" s="15">
        <f t="shared" si="86"/>
        <v>0</v>
      </c>
      <c r="M420" s="15">
        <f t="shared" si="92"/>
        <v>0</v>
      </c>
      <c r="N420" s="117"/>
    </row>
    <row r="421" spans="1:14" s="4" customFormat="1" ht="25.5" customHeight="1" x14ac:dyDescent="0.25">
      <c r="A421" s="29" t="s">
        <v>149</v>
      </c>
      <c r="B421" s="15"/>
      <c r="C421" s="15"/>
      <c r="D421" s="15"/>
      <c r="E421" s="15"/>
      <c r="F421" s="15">
        <f t="shared" si="91"/>
        <v>0</v>
      </c>
      <c r="G421" s="15"/>
      <c r="H421" s="16"/>
      <c r="I421" s="16">
        <f t="shared" si="85"/>
        <v>0</v>
      </c>
      <c r="J421" s="15"/>
      <c r="K421" s="15"/>
      <c r="L421" s="15">
        <f t="shared" si="86"/>
        <v>0</v>
      </c>
      <c r="M421" s="15">
        <f t="shared" si="92"/>
        <v>0</v>
      </c>
      <c r="N421" s="117"/>
    </row>
    <row r="422" spans="1:14" s="4" customFormat="1" ht="75.75" customHeight="1" x14ac:dyDescent="0.25">
      <c r="A422" s="27" t="s">
        <v>150</v>
      </c>
      <c r="B422" s="44">
        <f>B424+B425+B426</f>
        <v>2025259.5</v>
      </c>
      <c r="C422" s="44">
        <f t="shared" ref="C422:K422" si="97">C424+C425+C426</f>
        <v>2132920</v>
      </c>
      <c r="D422" s="44">
        <f t="shared" ref="D422" si="98">D424+D425+D426</f>
        <v>2312963.5</v>
      </c>
      <c r="E422" s="44">
        <f t="shared" si="97"/>
        <v>1955423.5</v>
      </c>
      <c r="F422" s="44">
        <f t="shared" si="91"/>
        <v>0</v>
      </c>
      <c r="G422" s="44">
        <f t="shared" si="97"/>
        <v>0</v>
      </c>
      <c r="H422" s="44">
        <f t="shared" si="97"/>
        <v>0</v>
      </c>
      <c r="I422" s="44">
        <f t="shared" ref="I422:I485" si="99">J422+K422</f>
        <v>0</v>
      </c>
      <c r="J422" s="44">
        <f t="shared" si="97"/>
        <v>0</v>
      </c>
      <c r="K422" s="44">
        <f t="shared" si="97"/>
        <v>0</v>
      </c>
      <c r="L422" s="44">
        <f t="shared" ref="L422:L483" si="100">I422+F422</f>
        <v>0</v>
      </c>
      <c r="M422" s="44">
        <f t="shared" si="92"/>
        <v>2312963.5</v>
      </c>
      <c r="N422" s="188"/>
    </row>
    <row r="423" spans="1:14" s="4" customFormat="1" ht="38.25" x14ac:dyDescent="0.25">
      <c r="A423" s="87" t="s">
        <v>202</v>
      </c>
      <c r="B423" s="15"/>
      <c r="C423" s="15"/>
      <c r="D423" s="15"/>
      <c r="E423" s="76"/>
      <c r="F423" s="15">
        <f t="shared" si="91"/>
        <v>0</v>
      </c>
      <c r="G423" s="15"/>
      <c r="H423" s="16"/>
      <c r="I423" s="16">
        <f t="shared" si="99"/>
        <v>0</v>
      </c>
      <c r="J423" s="16"/>
      <c r="K423" s="16"/>
      <c r="L423" s="76">
        <f t="shared" si="100"/>
        <v>0</v>
      </c>
      <c r="M423" s="76">
        <f t="shared" si="92"/>
        <v>0</v>
      </c>
      <c r="N423" s="117"/>
    </row>
    <row r="424" spans="1:14" s="4" customFormat="1" ht="25.5" x14ac:dyDescent="0.25">
      <c r="A424" s="29" t="s">
        <v>151</v>
      </c>
      <c r="B424" s="15"/>
      <c r="C424" s="15"/>
      <c r="D424" s="15"/>
      <c r="E424" s="15"/>
      <c r="F424" s="15">
        <f t="shared" si="91"/>
        <v>0</v>
      </c>
      <c r="G424" s="15"/>
      <c r="H424" s="16"/>
      <c r="I424" s="16">
        <f t="shared" si="99"/>
        <v>0</v>
      </c>
      <c r="J424" s="15"/>
      <c r="K424" s="15"/>
      <c r="L424" s="15">
        <f t="shared" si="100"/>
        <v>0</v>
      </c>
      <c r="M424" s="15">
        <f t="shared" si="92"/>
        <v>0</v>
      </c>
      <c r="N424" s="117"/>
    </row>
    <row r="425" spans="1:14" s="4" customFormat="1" ht="38.25" x14ac:dyDescent="0.25">
      <c r="A425" s="29" t="s">
        <v>201</v>
      </c>
      <c r="B425" s="15">
        <v>2025259.5</v>
      </c>
      <c r="C425" s="15">
        <v>2132920</v>
      </c>
      <c r="D425" s="15">
        <v>2312963.5</v>
      </c>
      <c r="E425" s="15">
        <v>1955423.5</v>
      </c>
      <c r="F425" s="15">
        <f t="shared" si="91"/>
        <v>0</v>
      </c>
      <c r="G425" s="15"/>
      <c r="H425" s="16"/>
      <c r="I425" s="16">
        <f t="shared" si="99"/>
        <v>0</v>
      </c>
      <c r="J425" s="15"/>
      <c r="K425" s="15"/>
      <c r="L425" s="15">
        <f t="shared" si="100"/>
        <v>0</v>
      </c>
      <c r="M425" s="15">
        <f t="shared" si="92"/>
        <v>2312963.5</v>
      </c>
      <c r="N425" s="188"/>
    </row>
    <row r="426" spans="1:14" s="4" customFormat="1" ht="15" x14ac:dyDescent="0.25">
      <c r="A426" s="29" t="s">
        <v>152</v>
      </c>
      <c r="B426" s="15"/>
      <c r="C426" s="15"/>
      <c r="D426" s="15"/>
      <c r="E426" s="15"/>
      <c r="F426" s="15">
        <f t="shared" si="91"/>
        <v>0</v>
      </c>
      <c r="G426" s="15"/>
      <c r="H426" s="16"/>
      <c r="I426" s="16">
        <f t="shared" si="99"/>
        <v>0</v>
      </c>
      <c r="J426" s="15"/>
      <c r="K426" s="15"/>
      <c r="L426" s="15">
        <f t="shared" si="100"/>
        <v>0</v>
      </c>
      <c r="M426" s="15">
        <f t="shared" si="92"/>
        <v>0</v>
      </c>
      <c r="N426" s="117"/>
    </row>
    <row r="427" spans="1:14" s="4" customFormat="1" ht="25.5" x14ac:dyDescent="0.25">
      <c r="A427" s="32" t="s">
        <v>48</v>
      </c>
      <c r="B427" s="33"/>
      <c r="C427" s="33"/>
      <c r="D427" s="33"/>
      <c r="E427" s="76"/>
      <c r="F427" s="33">
        <f t="shared" si="91"/>
        <v>0</v>
      </c>
      <c r="G427" s="33"/>
      <c r="H427" s="146"/>
      <c r="I427" s="16">
        <f t="shared" si="99"/>
        <v>0</v>
      </c>
      <c r="J427" s="15"/>
      <c r="K427" s="15"/>
      <c r="L427" s="76">
        <f t="shared" si="100"/>
        <v>0</v>
      </c>
      <c r="M427" s="76">
        <f t="shared" si="92"/>
        <v>0</v>
      </c>
      <c r="N427" s="117"/>
    </row>
    <row r="428" spans="1:14" s="4" customFormat="1" ht="161.25" customHeight="1" x14ac:dyDescent="0.25">
      <c r="A428" s="29" t="s">
        <v>153</v>
      </c>
      <c r="B428" s="15">
        <v>137038.22</v>
      </c>
      <c r="C428" s="15">
        <v>0</v>
      </c>
      <c r="D428" s="15">
        <v>0</v>
      </c>
      <c r="E428" s="15"/>
      <c r="F428" s="15">
        <f t="shared" si="91"/>
        <v>0</v>
      </c>
      <c r="G428" s="15"/>
      <c r="H428" s="15"/>
      <c r="I428" s="15">
        <f t="shared" si="99"/>
        <v>0</v>
      </c>
      <c r="J428" s="15"/>
      <c r="K428" s="15"/>
      <c r="L428" s="15">
        <f t="shared" si="100"/>
        <v>0</v>
      </c>
      <c r="M428" s="15">
        <f t="shared" si="92"/>
        <v>0</v>
      </c>
      <c r="N428" s="172"/>
    </row>
    <row r="429" spans="1:14" s="4" customFormat="1" ht="15" x14ac:dyDescent="0.25">
      <c r="A429" s="32" t="s">
        <v>50</v>
      </c>
      <c r="B429" s="15"/>
      <c r="C429" s="15"/>
      <c r="D429" s="15"/>
      <c r="E429" s="15"/>
      <c r="F429" s="15">
        <f t="shared" si="91"/>
        <v>0</v>
      </c>
      <c r="G429" s="15"/>
      <c r="H429" s="16"/>
      <c r="I429" s="16">
        <f t="shared" si="99"/>
        <v>0</v>
      </c>
      <c r="J429" s="15"/>
      <c r="K429" s="15"/>
      <c r="L429" s="15">
        <f t="shared" si="100"/>
        <v>0</v>
      </c>
      <c r="M429" s="15">
        <f t="shared" si="92"/>
        <v>0</v>
      </c>
      <c r="N429" s="117"/>
    </row>
    <row r="430" spans="1:14" s="4" customFormat="1" ht="15" x14ac:dyDescent="0.25">
      <c r="A430" s="29"/>
      <c r="B430" s="15"/>
      <c r="C430" s="15"/>
      <c r="D430" s="15"/>
      <c r="E430" s="15"/>
      <c r="F430" s="15">
        <f t="shared" si="91"/>
        <v>0</v>
      </c>
      <c r="G430" s="15"/>
      <c r="H430" s="16"/>
      <c r="I430" s="16">
        <f t="shared" si="99"/>
        <v>0</v>
      </c>
      <c r="J430" s="15"/>
      <c r="K430" s="15"/>
      <c r="L430" s="15">
        <f t="shared" si="100"/>
        <v>0</v>
      </c>
      <c r="M430" s="15">
        <f t="shared" si="92"/>
        <v>0</v>
      </c>
      <c r="N430" s="117"/>
    </row>
    <row r="431" spans="1:14" s="4" customFormat="1" ht="25.5" x14ac:dyDescent="0.25">
      <c r="A431" s="29" t="s">
        <v>154</v>
      </c>
      <c r="B431" s="15"/>
      <c r="C431" s="15"/>
      <c r="D431" s="15"/>
      <c r="E431" s="15"/>
      <c r="F431" s="15">
        <f t="shared" si="91"/>
        <v>0</v>
      </c>
      <c r="G431" s="15"/>
      <c r="H431" s="16"/>
      <c r="I431" s="16">
        <f t="shared" si="99"/>
        <v>0</v>
      </c>
      <c r="J431" s="15"/>
      <c r="K431" s="15"/>
      <c r="L431" s="15">
        <f t="shared" si="100"/>
        <v>0</v>
      </c>
      <c r="M431" s="15">
        <f t="shared" si="92"/>
        <v>0</v>
      </c>
      <c r="N431" s="117"/>
    </row>
    <row r="432" spans="1:14" s="4" customFormat="1" ht="25.5" x14ac:dyDescent="0.25">
      <c r="A432" s="88" t="s">
        <v>155</v>
      </c>
      <c r="B432" s="67">
        <v>67234</v>
      </c>
      <c r="C432" s="67">
        <f>67900+988</f>
        <v>68888</v>
      </c>
      <c r="D432" s="67">
        <f>67900+988</f>
        <v>68888</v>
      </c>
      <c r="E432" s="67">
        <v>7570</v>
      </c>
      <c r="F432" s="67">
        <f t="shared" si="91"/>
        <v>0</v>
      </c>
      <c r="G432" s="67"/>
      <c r="H432" s="67"/>
      <c r="I432" s="67">
        <f t="shared" si="99"/>
        <v>0</v>
      </c>
      <c r="J432" s="67"/>
      <c r="K432" s="67"/>
      <c r="L432" s="67">
        <f t="shared" si="100"/>
        <v>0</v>
      </c>
      <c r="M432" s="67">
        <f t="shared" si="92"/>
        <v>68888</v>
      </c>
      <c r="N432" s="125"/>
    </row>
    <row r="433" spans="1:14" s="4" customFormat="1" ht="15" x14ac:dyDescent="0.25">
      <c r="A433" s="27"/>
      <c r="B433" s="67"/>
      <c r="C433" s="67"/>
      <c r="D433" s="67"/>
      <c r="E433" s="67"/>
      <c r="F433" s="67"/>
      <c r="G433" s="67"/>
      <c r="H433" s="67"/>
      <c r="I433" s="67"/>
      <c r="J433" s="67"/>
      <c r="K433" s="67"/>
      <c r="L433" s="67"/>
      <c r="M433" s="67"/>
      <c r="N433" s="125"/>
    </row>
    <row r="434" spans="1:14" s="4" customFormat="1" ht="15" x14ac:dyDescent="0.25">
      <c r="A434" s="88" t="s">
        <v>156</v>
      </c>
      <c r="B434" s="67">
        <v>39824</v>
      </c>
      <c r="C434" s="67">
        <f>27348+3920+1000+10800</f>
        <v>43068</v>
      </c>
      <c r="D434" s="67">
        <f>27348+3920+1000+10800</f>
        <v>43068</v>
      </c>
      <c r="E434" s="67">
        <v>28969</v>
      </c>
      <c r="F434" s="67">
        <f t="shared" si="91"/>
        <v>0</v>
      </c>
      <c r="G434" s="67"/>
      <c r="H434" s="67"/>
      <c r="I434" s="67">
        <f t="shared" si="99"/>
        <v>0</v>
      </c>
      <c r="J434" s="67"/>
      <c r="K434" s="67"/>
      <c r="L434" s="67">
        <f t="shared" si="100"/>
        <v>0</v>
      </c>
      <c r="M434" s="67">
        <f t="shared" si="92"/>
        <v>43068</v>
      </c>
      <c r="N434" s="125"/>
    </row>
    <row r="435" spans="1:14" s="4" customFormat="1" ht="15" x14ac:dyDescent="0.25">
      <c r="A435" s="27"/>
      <c r="B435" s="67"/>
      <c r="C435" s="67"/>
      <c r="D435" s="67"/>
      <c r="E435" s="67"/>
      <c r="F435" s="67"/>
      <c r="G435" s="67"/>
      <c r="H435" s="67"/>
      <c r="I435" s="67"/>
      <c r="J435" s="67"/>
      <c r="K435" s="67"/>
      <c r="L435" s="67"/>
      <c r="M435" s="67"/>
      <c r="N435" s="125"/>
    </row>
    <row r="436" spans="1:14" s="4" customFormat="1" ht="60.75" customHeight="1" x14ac:dyDescent="0.25">
      <c r="A436" s="29" t="s">
        <v>157</v>
      </c>
      <c r="B436" s="15">
        <v>182500</v>
      </c>
      <c r="C436" s="15">
        <v>80000</v>
      </c>
      <c r="D436" s="15">
        <v>130000</v>
      </c>
      <c r="E436" s="15">
        <v>230418.98</v>
      </c>
      <c r="F436" s="15">
        <f t="shared" si="91"/>
        <v>3797500</v>
      </c>
      <c r="G436" s="28">
        <v>3797500</v>
      </c>
      <c r="H436" s="16"/>
      <c r="I436" s="16">
        <f t="shared" si="99"/>
        <v>-84506.86</v>
      </c>
      <c r="J436" s="16"/>
      <c r="K436" s="15">
        <v>-84506.86</v>
      </c>
      <c r="L436" s="15">
        <f t="shared" si="100"/>
        <v>3712993.14</v>
      </c>
      <c r="M436" s="15">
        <f t="shared" si="92"/>
        <v>3842993.14</v>
      </c>
      <c r="N436" s="197" t="s">
        <v>328</v>
      </c>
    </row>
    <row r="437" spans="1:14" s="4" customFormat="1" ht="15" x14ac:dyDescent="0.25">
      <c r="A437" s="27" t="s">
        <v>158</v>
      </c>
      <c r="B437" s="44">
        <f>B438+B439+B440+B441</f>
        <v>161221</v>
      </c>
      <c r="C437" s="44">
        <f>C438+C439+C440+C441</f>
        <v>176248</v>
      </c>
      <c r="D437" s="44">
        <f>D438+D439+D440+D441</f>
        <v>176248</v>
      </c>
      <c r="E437" s="44">
        <f t="shared" ref="E437" si="101">E438+E439+E440+E441</f>
        <v>93533.97</v>
      </c>
      <c r="F437" s="44">
        <f t="shared" si="91"/>
        <v>0</v>
      </c>
      <c r="G437" s="44"/>
      <c r="H437" s="44"/>
      <c r="I437" s="44">
        <f t="shared" si="99"/>
        <v>-82222.87</v>
      </c>
      <c r="J437" s="44"/>
      <c r="K437" s="44">
        <v>-82222.87</v>
      </c>
      <c r="L437" s="44">
        <f t="shared" si="100"/>
        <v>-82222.87</v>
      </c>
      <c r="M437" s="44">
        <f t="shared" si="92"/>
        <v>94025.13</v>
      </c>
      <c r="N437" s="183"/>
    </row>
    <row r="438" spans="1:14" s="4" customFormat="1" ht="15" x14ac:dyDescent="0.25">
      <c r="A438" s="29" t="s">
        <v>64</v>
      </c>
      <c r="B438" s="15">
        <v>160661</v>
      </c>
      <c r="C438" s="15">
        <v>175248</v>
      </c>
      <c r="D438" s="15">
        <v>175248</v>
      </c>
      <c r="E438" s="15">
        <v>93025.13</v>
      </c>
      <c r="F438" s="15">
        <f t="shared" si="91"/>
        <v>0</v>
      </c>
      <c r="G438" s="19"/>
      <c r="H438" s="16"/>
      <c r="I438" s="16">
        <f t="shared" si="99"/>
        <v>-82222.87</v>
      </c>
      <c r="J438" s="15"/>
      <c r="K438" s="15">
        <v>-82222.87</v>
      </c>
      <c r="L438" s="15">
        <f t="shared" si="100"/>
        <v>-82222.87</v>
      </c>
      <c r="M438" s="15">
        <f t="shared" si="92"/>
        <v>93025.13</v>
      </c>
      <c r="N438" s="168"/>
    </row>
    <row r="439" spans="1:14" s="4" customFormat="1" ht="15" x14ac:dyDescent="0.25">
      <c r="A439" s="29" t="s">
        <v>83</v>
      </c>
      <c r="B439" s="15">
        <v>0</v>
      </c>
      <c r="C439" s="15">
        <v>0</v>
      </c>
      <c r="D439" s="15">
        <v>0</v>
      </c>
      <c r="E439" s="15">
        <v>0.8</v>
      </c>
      <c r="F439" s="15">
        <f t="shared" si="91"/>
        <v>0</v>
      </c>
      <c r="G439" s="19"/>
      <c r="H439" s="16"/>
      <c r="I439" s="16">
        <f t="shared" si="99"/>
        <v>0</v>
      </c>
      <c r="J439" s="15"/>
      <c r="K439" s="19"/>
      <c r="L439" s="19">
        <f t="shared" si="100"/>
        <v>0</v>
      </c>
      <c r="M439" s="19">
        <f t="shared" si="92"/>
        <v>0</v>
      </c>
      <c r="N439" s="117"/>
    </row>
    <row r="440" spans="1:14" s="4" customFormat="1" ht="15" x14ac:dyDescent="0.25">
      <c r="A440" s="29" t="s">
        <v>159</v>
      </c>
      <c r="B440" s="15">
        <v>0</v>
      </c>
      <c r="C440" s="15">
        <v>0</v>
      </c>
      <c r="D440" s="15">
        <v>0</v>
      </c>
      <c r="E440" s="15">
        <v>88.04</v>
      </c>
      <c r="F440" s="15">
        <f t="shared" si="91"/>
        <v>0</v>
      </c>
      <c r="G440" s="19"/>
      <c r="H440" s="16"/>
      <c r="I440" s="16">
        <f t="shared" si="99"/>
        <v>0</v>
      </c>
      <c r="J440" s="15"/>
      <c r="K440" s="19"/>
      <c r="L440" s="19">
        <f t="shared" si="100"/>
        <v>0</v>
      </c>
      <c r="M440" s="19">
        <f t="shared" si="92"/>
        <v>0</v>
      </c>
      <c r="N440" s="117"/>
    </row>
    <row r="441" spans="1:14" s="4" customFormat="1" ht="15" x14ac:dyDescent="0.25">
      <c r="A441" s="29" t="s">
        <v>218</v>
      </c>
      <c r="B441" s="15">
        <v>560</v>
      </c>
      <c r="C441" s="15">
        <v>1000</v>
      </c>
      <c r="D441" s="15">
        <v>1000</v>
      </c>
      <c r="E441" s="15">
        <v>420</v>
      </c>
      <c r="F441" s="15">
        <f t="shared" si="91"/>
        <v>0</v>
      </c>
      <c r="G441" s="19"/>
      <c r="H441" s="16"/>
      <c r="I441" s="16">
        <f t="shared" si="99"/>
        <v>0</v>
      </c>
      <c r="J441" s="15"/>
      <c r="K441" s="15"/>
      <c r="L441" s="15">
        <f t="shared" si="100"/>
        <v>0</v>
      </c>
      <c r="M441" s="15">
        <f t="shared" si="92"/>
        <v>1000</v>
      </c>
      <c r="N441" s="117"/>
    </row>
    <row r="442" spans="1:14" s="4" customFormat="1" ht="15" x14ac:dyDescent="0.25">
      <c r="A442" s="29"/>
      <c r="B442" s="15"/>
      <c r="C442" s="15"/>
      <c r="D442" s="15"/>
      <c r="E442" s="15"/>
      <c r="F442" s="15">
        <f t="shared" si="91"/>
        <v>0</v>
      </c>
      <c r="G442" s="19"/>
      <c r="H442" s="16"/>
      <c r="I442" s="16">
        <f t="shared" si="99"/>
        <v>0</v>
      </c>
      <c r="J442" s="15"/>
      <c r="K442" s="15"/>
      <c r="L442" s="15">
        <f t="shared" si="100"/>
        <v>0</v>
      </c>
      <c r="M442" s="15">
        <f t="shared" si="92"/>
        <v>0</v>
      </c>
      <c r="N442" s="117"/>
    </row>
    <row r="443" spans="1:14" s="4" customFormat="1" ht="15" x14ac:dyDescent="0.25">
      <c r="A443" s="29"/>
      <c r="B443" s="15"/>
      <c r="C443" s="15"/>
      <c r="D443" s="15"/>
      <c r="E443" s="15"/>
      <c r="F443" s="15">
        <f t="shared" si="91"/>
        <v>0</v>
      </c>
      <c r="G443" s="15"/>
      <c r="H443" s="16"/>
      <c r="I443" s="16">
        <f t="shared" si="99"/>
        <v>0</v>
      </c>
      <c r="J443" s="15"/>
      <c r="K443" s="15"/>
      <c r="L443" s="15">
        <f t="shared" si="100"/>
        <v>0</v>
      </c>
      <c r="M443" s="15">
        <f t="shared" si="92"/>
        <v>0</v>
      </c>
      <c r="N443" s="117"/>
    </row>
    <row r="444" spans="1:14" s="4" customFormat="1" ht="15" x14ac:dyDescent="0.25">
      <c r="A444" s="29"/>
      <c r="B444" s="15"/>
      <c r="C444" s="15"/>
      <c r="D444" s="15"/>
      <c r="E444" s="15"/>
      <c r="F444" s="15">
        <f t="shared" si="91"/>
        <v>0</v>
      </c>
      <c r="G444" s="15"/>
      <c r="H444" s="16"/>
      <c r="I444" s="16">
        <f t="shared" si="99"/>
        <v>0</v>
      </c>
      <c r="J444" s="15"/>
      <c r="K444" s="15"/>
      <c r="L444" s="15">
        <f t="shared" si="100"/>
        <v>0</v>
      </c>
      <c r="M444" s="15">
        <f t="shared" si="92"/>
        <v>0</v>
      </c>
      <c r="N444" s="117"/>
    </row>
    <row r="445" spans="1:14" s="4" customFormat="1" ht="15" x14ac:dyDescent="0.25">
      <c r="A445" s="29"/>
      <c r="B445" s="15"/>
      <c r="C445" s="15"/>
      <c r="D445" s="15"/>
      <c r="E445" s="15"/>
      <c r="F445" s="15">
        <f t="shared" si="91"/>
        <v>0</v>
      </c>
      <c r="G445" s="15"/>
      <c r="H445" s="16"/>
      <c r="I445" s="16">
        <f t="shared" si="99"/>
        <v>0</v>
      </c>
      <c r="J445" s="15"/>
      <c r="K445" s="15"/>
      <c r="L445" s="15">
        <f t="shared" si="100"/>
        <v>0</v>
      </c>
      <c r="M445" s="15">
        <f t="shared" si="92"/>
        <v>0</v>
      </c>
      <c r="N445" s="117"/>
    </row>
    <row r="446" spans="1:14" s="4" customFormat="1" ht="15" x14ac:dyDescent="0.25">
      <c r="A446" s="29"/>
      <c r="B446" s="15"/>
      <c r="C446" s="15"/>
      <c r="D446" s="15"/>
      <c r="E446" s="15"/>
      <c r="F446" s="15">
        <f t="shared" si="91"/>
        <v>0</v>
      </c>
      <c r="G446" s="15"/>
      <c r="H446" s="16"/>
      <c r="I446" s="16">
        <f t="shared" si="99"/>
        <v>0</v>
      </c>
      <c r="J446" s="15"/>
      <c r="K446" s="15"/>
      <c r="L446" s="15">
        <f t="shared" si="100"/>
        <v>0</v>
      </c>
      <c r="M446" s="15">
        <f t="shared" si="92"/>
        <v>0</v>
      </c>
      <c r="N446" s="117"/>
    </row>
    <row r="447" spans="1:14" s="4" customFormat="1" ht="25.5" x14ac:dyDescent="0.25">
      <c r="A447" s="29" t="s">
        <v>160</v>
      </c>
      <c r="B447" s="15"/>
      <c r="C447" s="15"/>
      <c r="D447" s="15"/>
      <c r="E447" s="15"/>
      <c r="F447" s="15">
        <f t="shared" si="91"/>
        <v>0</v>
      </c>
      <c r="G447" s="15"/>
      <c r="H447" s="16"/>
      <c r="I447" s="16">
        <f t="shared" si="99"/>
        <v>0</v>
      </c>
      <c r="J447" s="15"/>
      <c r="K447" s="15"/>
      <c r="L447" s="15">
        <f t="shared" si="100"/>
        <v>0</v>
      </c>
      <c r="M447" s="15">
        <f t="shared" si="92"/>
        <v>0</v>
      </c>
      <c r="N447" s="117"/>
    </row>
    <row r="448" spans="1:14" s="4" customFormat="1" ht="18.75" customHeight="1" x14ac:dyDescent="0.25">
      <c r="A448" s="29" t="s">
        <v>161</v>
      </c>
      <c r="B448" s="15"/>
      <c r="C448" s="15">
        <v>50000</v>
      </c>
      <c r="D448" s="15">
        <v>0</v>
      </c>
      <c r="E448" s="15">
        <v>0</v>
      </c>
      <c r="F448" s="15">
        <f t="shared" si="91"/>
        <v>0</v>
      </c>
      <c r="G448" s="15"/>
      <c r="H448" s="16"/>
      <c r="I448" s="16">
        <f t="shared" si="99"/>
        <v>0</v>
      </c>
      <c r="J448" s="15"/>
      <c r="K448" s="15">
        <v>0</v>
      </c>
      <c r="L448" s="15">
        <f t="shared" si="100"/>
        <v>0</v>
      </c>
      <c r="M448" s="15">
        <f t="shared" si="92"/>
        <v>0</v>
      </c>
      <c r="N448" s="120"/>
    </row>
    <row r="449" spans="1:14" s="4" customFormat="1" ht="15" x14ac:dyDescent="0.25">
      <c r="A449" s="89" t="s">
        <v>162</v>
      </c>
      <c r="B449" s="15"/>
      <c r="C449" s="15"/>
      <c r="D449" s="15"/>
      <c r="E449" s="15"/>
      <c r="F449" s="15">
        <f t="shared" si="91"/>
        <v>0</v>
      </c>
      <c r="G449" s="15"/>
      <c r="H449" s="16"/>
      <c r="I449" s="16">
        <f t="shared" si="99"/>
        <v>0</v>
      </c>
      <c r="J449" s="15"/>
      <c r="K449" s="15"/>
      <c r="L449" s="15">
        <f t="shared" si="100"/>
        <v>0</v>
      </c>
      <c r="M449" s="15">
        <f t="shared" si="92"/>
        <v>0</v>
      </c>
      <c r="N449" s="117"/>
    </row>
    <row r="450" spans="1:14" s="4" customFormat="1" ht="15" x14ac:dyDescent="0.25">
      <c r="A450" s="29" t="s">
        <v>208</v>
      </c>
      <c r="B450" s="15">
        <v>0</v>
      </c>
      <c r="C450" s="15"/>
      <c r="D450" s="15">
        <v>150000</v>
      </c>
      <c r="E450" s="15">
        <v>150000</v>
      </c>
      <c r="F450" s="15">
        <f t="shared" si="91"/>
        <v>0</v>
      </c>
      <c r="G450" s="15"/>
      <c r="H450" s="16"/>
      <c r="I450" s="16">
        <f t="shared" si="99"/>
        <v>0</v>
      </c>
      <c r="J450" s="15"/>
      <c r="K450" s="15"/>
      <c r="L450" s="15">
        <f t="shared" si="100"/>
        <v>0</v>
      </c>
      <c r="M450" s="15">
        <f t="shared" si="92"/>
        <v>150000</v>
      </c>
      <c r="N450" s="117"/>
    </row>
    <row r="451" spans="1:14" s="4" customFormat="1" ht="15" x14ac:dyDescent="0.25">
      <c r="A451" s="6" t="s">
        <v>163</v>
      </c>
      <c r="B451" s="7">
        <f>B49</f>
        <v>216220470.10999998</v>
      </c>
      <c r="C451" s="7">
        <f>C49</f>
        <v>225000622.38999999</v>
      </c>
      <c r="D451" s="7">
        <f>D49</f>
        <v>342103114.06999999</v>
      </c>
      <c r="E451" s="7">
        <f>E49</f>
        <v>278605020.24000001</v>
      </c>
      <c r="F451" s="7">
        <f t="shared" si="91"/>
        <v>33501372.719999999</v>
      </c>
      <c r="G451" s="7">
        <f>G49</f>
        <v>30730832</v>
      </c>
      <c r="H451" s="7">
        <f>H49</f>
        <v>2770540.7199999997</v>
      </c>
      <c r="I451" s="7">
        <f t="shared" si="99"/>
        <v>-16271132.74</v>
      </c>
      <c r="J451" s="7">
        <f>J49</f>
        <v>-13972055.02</v>
      </c>
      <c r="K451" s="7">
        <f>K49</f>
        <v>-2299077.7200000002</v>
      </c>
      <c r="L451" s="7">
        <f t="shared" si="100"/>
        <v>17230239.979999997</v>
      </c>
      <c r="M451" s="7">
        <f t="shared" si="92"/>
        <v>359333354.05000001</v>
      </c>
      <c r="N451" s="115"/>
    </row>
    <row r="452" spans="1:14" s="4" customFormat="1" ht="15" x14ac:dyDescent="0.25">
      <c r="A452" s="90" t="s">
        <v>164</v>
      </c>
      <c r="B452" s="91">
        <f>B8-B451</f>
        <v>-393095.41999998689</v>
      </c>
      <c r="C452" s="91">
        <f>C8-C451</f>
        <v>0</v>
      </c>
      <c r="D452" s="91">
        <f>D8-D451</f>
        <v>-12186085.150000036</v>
      </c>
      <c r="E452" s="91">
        <f>E8-E451</f>
        <v>-11163577.730000019</v>
      </c>
      <c r="F452" s="91">
        <f t="shared" si="91"/>
        <v>22405265.280000001</v>
      </c>
      <c r="G452" s="91">
        <f>G8-G451</f>
        <v>17724748</v>
      </c>
      <c r="H452" s="91">
        <f>H8-H451</f>
        <v>4680517.28</v>
      </c>
      <c r="I452" s="91">
        <f t="shared" si="99"/>
        <v>-22405265.280000001</v>
      </c>
      <c r="J452" s="91">
        <f>J8-J451</f>
        <v>5775252</v>
      </c>
      <c r="K452" s="91">
        <f>K8-K451</f>
        <v>-28180517.280000001</v>
      </c>
      <c r="L452" s="91">
        <f t="shared" si="100"/>
        <v>0</v>
      </c>
      <c r="M452" s="91">
        <f t="shared" si="92"/>
        <v>-12186085.150000036</v>
      </c>
      <c r="N452" s="131"/>
    </row>
    <row r="453" spans="1:14" s="4" customFormat="1" ht="34.5" customHeight="1" x14ac:dyDescent="0.25">
      <c r="A453" s="92" t="s">
        <v>165</v>
      </c>
      <c r="B453" s="158"/>
      <c r="C453" s="158"/>
      <c r="D453" s="158"/>
      <c r="E453" s="158"/>
      <c r="F453" s="158"/>
      <c r="G453" s="158"/>
      <c r="H453" s="158"/>
      <c r="I453" s="158"/>
      <c r="J453" s="158"/>
      <c r="K453" s="158"/>
      <c r="L453" s="158"/>
      <c r="M453" s="158"/>
      <c r="N453" s="158"/>
    </row>
    <row r="454" spans="1:14" s="4" customFormat="1" ht="15" x14ac:dyDescent="0.25">
      <c r="A454" s="8" t="s">
        <v>166</v>
      </c>
      <c r="B454" s="93">
        <f>B462+B461+B458+B455</f>
        <v>393095.42</v>
      </c>
      <c r="C454" s="93">
        <f t="shared" ref="C454:K454" si="102">C462+C461+C458+C455</f>
        <v>0</v>
      </c>
      <c r="D454" s="93">
        <f t="shared" si="102"/>
        <v>12186085.15</v>
      </c>
      <c r="E454" s="93">
        <f t="shared" si="102"/>
        <v>11163577.73</v>
      </c>
      <c r="F454" s="93">
        <f t="shared" si="91"/>
        <v>0</v>
      </c>
      <c r="G454" s="93">
        <f t="shared" si="102"/>
        <v>0</v>
      </c>
      <c r="H454" s="93">
        <f t="shared" si="102"/>
        <v>0</v>
      </c>
      <c r="I454" s="93">
        <f t="shared" si="99"/>
        <v>0</v>
      </c>
      <c r="J454" s="93">
        <f t="shared" si="102"/>
        <v>0</v>
      </c>
      <c r="K454" s="93">
        <f t="shared" si="102"/>
        <v>0</v>
      </c>
      <c r="L454" s="93">
        <f t="shared" si="100"/>
        <v>0</v>
      </c>
      <c r="M454" s="93">
        <f t="shared" si="92"/>
        <v>12186085.15</v>
      </c>
      <c r="N454" s="132"/>
    </row>
    <row r="455" spans="1:14" s="4" customFormat="1" ht="25.5" x14ac:dyDescent="0.25">
      <c r="A455" s="8" t="s">
        <v>167</v>
      </c>
      <c r="B455" s="58">
        <f>(B456-B457)</f>
        <v>0</v>
      </c>
      <c r="C455" s="58">
        <f t="shared" ref="C455:K455" si="103">(C456-C457)</f>
        <v>0</v>
      </c>
      <c r="D455" s="58">
        <f t="shared" si="103"/>
        <v>0</v>
      </c>
      <c r="E455" s="58">
        <f t="shared" si="103"/>
        <v>0</v>
      </c>
      <c r="F455" s="58">
        <f t="shared" si="91"/>
        <v>0</v>
      </c>
      <c r="G455" s="58">
        <f t="shared" si="103"/>
        <v>0</v>
      </c>
      <c r="H455" s="58">
        <f t="shared" si="103"/>
        <v>0</v>
      </c>
      <c r="I455" s="58">
        <f t="shared" si="99"/>
        <v>0</v>
      </c>
      <c r="J455" s="58">
        <f t="shared" si="103"/>
        <v>0</v>
      </c>
      <c r="K455" s="58">
        <f t="shared" si="103"/>
        <v>0</v>
      </c>
      <c r="L455" s="58">
        <f t="shared" si="100"/>
        <v>0</v>
      </c>
      <c r="M455" s="58">
        <f t="shared" si="92"/>
        <v>0</v>
      </c>
      <c r="N455" s="133"/>
    </row>
    <row r="456" spans="1:14" s="4" customFormat="1" ht="15" x14ac:dyDescent="0.25">
      <c r="A456" s="94" t="s">
        <v>168</v>
      </c>
      <c r="B456" s="33"/>
      <c r="C456" s="33"/>
      <c r="D456" s="33"/>
      <c r="E456" s="33"/>
      <c r="F456" s="33">
        <f t="shared" si="91"/>
        <v>0</v>
      </c>
      <c r="G456" s="33"/>
      <c r="H456" s="146"/>
      <c r="I456" s="146">
        <f t="shared" si="99"/>
        <v>0</v>
      </c>
      <c r="J456" s="33"/>
      <c r="K456" s="33"/>
      <c r="L456" s="33">
        <f t="shared" si="100"/>
        <v>0</v>
      </c>
      <c r="M456" s="33">
        <f t="shared" si="92"/>
        <v>0</v>
      </c>
      <c r="N456" s="119"/>
    </row>
    <row r="457" spans="1:14" s="4" customFormat="1" ht="15" x14ac:dyDescent="0.25">
      <c r="A457" s="94" t="s">
        <v>169</v>
      </c>
      <c r="B457" s="33"/>
      <c r="C457" s="33"/>
      <c r="D457" s="33"/>
      <c r="E457" s="33"/>
      <c r="F457" s="33">
        <f t="shared" si="91"/>
        <v>0</v>
      </c>
      <c r="G457" s="33"/>
      <c r="H457" s="146"/>
      <c r="I457" s="146">
        <f t="shared" si="99"/>
        <v>0</v>
      </c>
      <c r="J457" s="33"/>
      <c r="K457" s="33"/>
      <c r="L457" s="33">
        <f t="shared" si="100"/>
        <v>0</v>
      </c>
      <c r="M457" s="33">
        <f t="shared" si="92"/>
        <v>0</v>
      </c>
      <c r="N457" s="119"/>
    </row>
    <row r="458" spans="1:14" s="4" customFormat="1" ht="25.5" x14ac:dyDescent="0.25">
      <c r="A458" s="8" t="s">
        <v>170</v>
      </c>
      <c r="B458" s="58">
        <f t="shared" ref="B458:K458" si="104">(B459-B460)</f>
        <v>0</v>
      </c>
      <c r="C458" s="58">
        <f t="shared" si="104"/>
        <v>0</v>
      </c>
      <c r="D458" s="58">
        <f t="shared" si="104"/>
        <v>0</v>
      </c>
      <c r="E458" s="58">
        <f t="shared" si="104"/>
        <v>0</v>
      </c>
      <c r="F458" s="58">
        <f t="shared" si="91"/>
        <v>0</v>
      </c>
      <c r="G458" s="58">
        <f t="shared" si="104"/>
        <v>0</v>
      </c>
      <c r="H458" s="58">
        <f t="shared" si="104"/>
        <v>0</v>
      </c>
      <c r="I458" s="58">
        <f t="shared" si="99"/>
        <v>0</v>
      </c>
      <c r="J458" s="58">
        <f t="shared" si="104"/>
        <v>0</v>
      </c>
      <c r="K458" s="58">
        <f t="shared" si="104"/>
        <v>0</v>
      </c>
      <c r="L458" s="58">
        <f t="shared" si="100"/>
        <v>0</v>
      </c>
      <c r="M458" s="58">
        <f t="shared" si="92"/>
        <v>0</v>
      </c>
      <c r="N458" s="133"/>
    </row>
    <row r="459" spans="1:14" s="4" customFormat="1" ht="15" x14ac:dyDescent="0.25">
      <c r="A459" s="94" t="s">
        <v>171</v>
      </c>
      <c r="B459" s="33"/>
      <c r="C459" s="33"/>
      <c r="D459" s="33"/>
      <c r="E459" s="33"/>
      <c r="F459" s="33">
        <f t="shared" si="91"/>
        <v>0</v>
      </c>
      <c r="G459" s="33"/>
      <c r="H459" s="146"/>
      <c r="I459" s="146">
        <f t="shared" si="99"/>
        <v>0</v>
      </c>
      <c r="J459" s="33"/>
      <c r="K459" s="33"/>
      <c r="L459" s="33">
        <f t="shared" si="100"/>
        <v>0</v>
      </c>
      <c r="M459" s="33">
        <f t="shared" si="92"/>
        <v>0</v>
      </c>
      <c r="N459" s="119"/>
    </row>
    <row r="460" spans="1:14" s="4" customFormat="1" ht="15" x14ac:dyDescent="0.25">
      <c r="A460" s="94" t="s">
        <v>172</v>
      </c>
      <c r="B460" s="33"/>
      <c r="C460" s="33"/>
      <c r="D460" s="33"/>
      <c r="E460" s="33"/>
      <c r="F460" s="33">
        <f t="shared" si="91"/>
        <v>0</v>
      </c>
      <c r="G460" s="33"/>
      <c r="H460" s="146"/>
      <c r="I460" s="146">
        <f t="shared" si="99"/>
        <v>0</v>
      </c>
      <c r="J460" s="33"/>
      <c r="K460" s="33"/>
      <c r="L460" s="33">
        <f t="shared" si="100"/>
        <v>0</v>
      </c>
      <c r="M460" s="33">
        <f t="shared" si="92"/>
        <v>0</v>
      </c>
      <c r="N460" s="119"/>
    </row>
    <row r="461" spans="1:14" s="4" customFormat="1" ht="15" x14ac:dyDescent="0.25">
      <c r="A461" s="8" t="s">
        <v>173</v>
      </c>
      <c r="B461" s="58">
        <v>0</v>
      </c>
      <c r="C461" s="58">
        <v>0</v>
      </c>
      <c r="D461" s="58">
        <v>0</v>
      </c>
      <c r="E461" s="58">
        <v>0</v>
      </c>
      <c r="F461" s="58">
        <f t="shared" si="91"/>
        <v>0</v>
      </c>
      <c r="G461" s="58">
        <v>0</v>
      </c>
      <c r="H461" s="58">
        <v>0</v>
      </c>
      <c r="I461" s="58">
        <f t="shared" si="99"/>
        <v>0</v>
      </c>
      <c r="J461" s="58">
        <v>0</v>
      </c>
      <c r="K461" s="58">
        <v>0</v>
      </c>
      <c r="L461" s="58">
        <f t="shared" si="100"/>
        <v>0</v>
      </c>
      <c r="M461" s="58">
        <f t="shared" si="92"/>
        <v>0</v>
      </c>
      <c r="N461" s="133"/>
    </row>
    <row r="462" spans="1:14" s="4" customFormat="1" ht="24" customHeight="1" x14ac:dyDescent="0.25">
      <c r="A462" s="8" t="s">
        <v>174</v>
      </c>
      <c r="B462" s="58">
        <v>393095.42</v>
      </c>
      <c r="C462" s="58">
        <v>0</v>
      </c>
      <c r="D462" s="58">
        <v>12186085.15</v>
      </c>
      <c r="E462" s="58">
        <v>11163577.73</v>
      </c>
      <c r="F462" s="58">
        <f>G462+H462</f>
        <v>0</v>
      </c>
      <c r="G462" s="58">
        <v>0</v>
      </c>
      <c r="H462" s="58"/>
      <c r="I462" s="58">
        <f t="shared" si="99"/>
        <v>0</v>
      </c>
      <c r="J462" s="58">
        <v>0</v>
      </c>
      <c r="K462" s="58"/>
      <c r="L462" s="58">
        <f t="shared" si="100"/>
        <v>0</v>
      </c>
      <c r="M462" s="58">
        <f t="shared" ref="M462:M485" si="105">D462+L462</f>
        <v>12186085.15</v>
      </c>
      <c r="N462" s="133"/>
    </row>
    <row r="463" spans="1:14" s="4" customFormat="1" x14ac:dyDescent="0.25">
      <c r="A463" s="95" t="s">
        <v>175</v>
      </c>
      <c r="B463" s="159"/>
      <c r="C463" s="159"/>
      <c r="D463" s="159"/>
      <c r="E463" s="159"/>
      <c r="F463" s="159"/>
      <c r="G463" s="159"/>
      <c r="H463" s="160"/>
      <c r="I463" s="160"/>
      <c r="J463" s="159"/>
      <c r="K463" s="159"/>
      <c r="L463" s="159"/>
      <c r="M463" s="159"/>
      <c r="N463" s="134"/>
    </row>
    <row r="464" spans="1:14" s="4" customFormat="1" ht="15" x14ac:dyDescent="0.25">
      <c r="A464" s="27" t="s">
        <v>123</v>
      </c>
      <c r="B464" s="28">
        <f>B50+B67+B300+B307+B314+B320+B373+B379+B385+B392+B399+B405</f>
        <v>96567967.840000004</v>
      </c>
      <c r="C464" s="28">
        <f>C50+C67+C300+C307+C314+C320+C373+C379+C385+C392+C399+C405</f>
        <v>106883928</v>
      </c>
      <c r="D464" s="28">
        <f>D50+D67+D300+D307+D314+D320+D373+D379+D385+D392+D399+D405</f>
        <v>111952495.78999999</v>
      </c>
      <c r="E464" s="28">
        <f>E50+E67+E300+E307+E314+E320+E373+E379+E385+E392+E399+E405</f>
        <v>101232264.55</v>
      </c>
      <c r="F464" s="28">
        <f t="shared" ref="F464:F483" si="106">G464+H464</f>
        <v>5006780.92</v>
      </c>
      <c r="G464" s="28">
        <f>G50+G67+G300+G307+G314+G320+G373+G379+G385+G392+G399+G405</f>
        <v>4537617</v>
      </c>
      <c r="H464" s="28">
        <f>H50+H67+H300+H307+H314+H320+H373+H379+H385+H392+H399+H405</f>
        <v>469163.92000000004</v>
      </c>
      <c r="I464" s="28">
        <f t="shared" si="99"/>
        <v>-357837.72</v>
      </c>
      <c r="J464" s="28">
        <f>J50+J67+J300+J307+J314+J320+J373+J379+J385+J392+J399+J405</f>
        <v>0</v>
      </c>
      <c r="K464" s="28">
        <f>K50+K67+K300+K307+K314+K320+K373+K379+K385+K392+K399+K405</f>
        <v>-357837.72</v>
      </c>
      <c r="L464" s="28">
        <f t="shared" si="100"/>
        <v>4648943.2</v>
      </c>
      <c r="M464" s="28">
        <f t="shared" si="105"/>
        <v>116601438.98999999</v>
      </c>
      <c r="N464" s="118"/>
    </row>
    <row r="465" spans="1:14" s="39" customFormat="1" ht="15" x14ac:dyDescent="0.25">
      <c r="A465" s="60" t="s">
        <v>124</v>
      </c>
      <c r="B465" s="60">
        <f>B61+B99+B301+B308+B315+B321+B374+B380+B386+B393+B400+B406</f>
        <v>27922465.209999997</v>
      </c>
      <c r="C465" s="60">
        <f>C61+C99+C301+C308+C315+C321+C374+C380+C386+C393+C400+C406</f>
        <v>32052406.350000001</v>
      </c>
      <c r="D465" s="60">
        <f>D61+D99+D301+D308+D315+D321+D374+D380+D386+D393+D400+D406</f>
        <v>33567639.560000002</v>
      </c>
      <c r="E465" s="60">
        <f>E61+E99+E301+E308+E315+E321+E374+E380+E386+E393+E400+E406</f>
        <v>27068216.299999997</v>
      </c>
      <c r="F465" s="60">
        <f t="shared" si="106"/>
        <v>1454040.47</v>
      </c>
      <c r="G465" s="60">
        <f>G61+G99+G301+G308+G315+G321+G374+G380+G386+G393+G400+G406</f>
        <v>1370360</v>
      </c>
      <c r="H465" s="60">
        <f>H61+H99+H301+H308+H315+H321+H374+H380+H386+H393+H400+H406</f>
        <v>83680.47</v>
      </c>
      <c r="I465" s="60">
        <f t="shared" si="99"/>
        <v>-50910</v>
      </c>
      <c r="J465" s="60">
        <f>J61+J99+J301+J308+J315+J321+J374+J380+J386+J393+J400+J406</f>
        <v>0</v>
      </c>
      <c r="K465" s="60">
        <f>K61+K99+K301+K308+K315+K321+K374+K380+K386+K393+K400+K406</f>
        <v>-50910</v>
      </c>
      <c r="L465" s="60">
        <f t="shared" si="100"/>
        <v>1403130.47</v>
      </c>
      <c r="M465" s="60">
        <f t="shared" si="105"/>
        <v>34970770.030000001</v>
      </c>
      <c r="N465" s="60"/>
    </row>
    <row r="466" spans="1:14" s="4" customFormat="1" ht="15" x14ac:dyDescent="0.25">
      <c r="A466" s="96" t="s">
        <v>78</v>
      </c>
      <c r="B466" s="46">
        <f>B124+B302+B309+B316+B322+B375+B381+B387+B394+B401+B407+B161</f>
        <v>9720682.879999999</v>
      </c>
      <c r="C466" s="46">
        <f>C124+C302+C309+C316+C322+C375+C381+C387+C394+C401+C407+C161</f>
        <v>13596924</v>
      </c>
      <c r="D466" s="46">
        <f>D124+D302+D309+D316+D322+D375+D381+D387+D394+D401+D407+D161</f>
        <v>13596924</v>
      </c>
      <c r="E466" s="46">
        <f>E124+E302+E309+E316+E322+E375+E381+E387+E394+E401+E407</f>
        <v>7821918.3999999994</v>
      </c>
      <c r="F466" s="46">
        <f t="shared" si="106"/>
        <v>0</v>
      </c>
      <c r="G466" s="46">
        <f>G124+G302+G309+G316+G322+G375+G381+G387+G394+G401+G407</f>
        <v>0</v>
      </c>
      <c r="H466" s="46">
        <f>H124+H302+H309+H316+H322+H375+H381+H387+H394+H401+H407+H161</f>
        <v>0</v>
      </c>
      <c r="I466" s="46">
        <f t="shared" si="99"/>
        <v>-1084075.57</v>
      </c>
      <c r="J466" s="46">
        <f>J124+J302+J309+J316+J322+J375+J381+J387+J394+J401+J407</f>
        <v>0</v>
      </c>
      <c r="K466" s="46">
        <f>K124+K302+K309+K316+K322+K375+K381+K387+K394+K401+K407</f>
        <v>-1084075.57</v>
      </c>
      <c r="L466" s="46">
        <f t="shared" si="100"/>
        <v>-1084075.57</v>
      </c>
      <c r="M466" s="46">
        <f t="shared" si="105"/>
        <v>12512848.43</v>
      </c>
      <c r="N466" s="122"/>
    </row>
    <row r="467" spans="1:14" s="4" customFormat="1" ht="15" x14ac:dyDescent="0.25">
      <c r="A467" s="97" t="s">
        <v>125</v>
      </c>
      <c r="B467" s="98">
        <f>B303+B310+B327+B388+B395+B412</f>
        <v>2467909.6</v>
      </c>
      <c r="C467" s="98">
        <f>C303+C310+C327+C388+C395+C412</f>
        <v>3011677.81</v>
      </c>
      <c r="D467" s="98">
        <f>D303+D310+D327+D388+D395+D412</f>
        <v>3011677.81</v>
      </c>
      <c r="E467" s="98">
        <f>E303+E310+E327+E388+E395+E412</f>
        <v>2170850.85</v>
      </c>
      <c r="F467" s="98">
        <f t="shared" si="106"/>
        <v>0</v>
      </c>
      <c r="G467" s="98">
        <f>G303+G310+G327+G388+G395+G412</f>
        <v>0</v>
      </c>
      <c r="H467" s="98">
        <f>H303+H310+H327+H388+H395+H412</f>
        <v>0</v>
      </c>
      <c r="I467" s="98">
        <f t="shared" si="99"/>
        <v>0</v>
      </c>
      <c r="J467" s="98">
        <f>J303+J310+J327+J388+J395+J412</f>
        <v>0</v>
      </c>
      <c r="K467" s="98">
        <f>K303+K310+K327+K388+K395+K412</f>
        <v>0</v>
      </c>
      <c r="L467" s="98">
        <f t="shared" si="100"/>
        <v>0</v>
      </c>
      <c r="M467" s="98">
        <f t="shared" si="105"/>
        <v>3011677.81</v>
      </c>
      <c r="N467" s="135"/>
    </row>
    <row r="468" spans="1:14" s="4" customFormat="1" ht="15" x14ac:dyDescent="0.25">
      <c r="A468" s="99" t="s">
        <v>126</v>
      </c>
      <c r="B468" s="67">
        <f>B434+B432+B408+B402+B396+B389+B382+B376+B323+B317+B311+B304</f>
        <v>846635.34</v>
      </c>
      <c r="C468" s="67">
        <f>C434+C432+C408+C402+C396+C389+C382+C376+C323+C317+C311+C304</f>
        <v>892026</v>
      </c>
      <c r="D468" s="67">
        <f>D434+D432+D408+D402+D396+D389+D382+D376+D323+D317+D311+D304</f>
        <v>892026</v>
      </c>
      <c r="E468" s="67">
        <f>E434+E432+E408+E402+E396+E389+E382+E376+E323+E317+E311+E304</f>
        <v>730747.13</v>
      </c>
      <c r="F468" s="67">
        <f t="shared" si="106"/>
        <v>0</v>
      </c>
      <c r="G468" s="67">
        <f>G434+G432+G408+G402+G396+G389+G382+G376+G323+G317+G311+G304</f>
        <v>0</v>
      </c>
      <c r="H468" s="67">
        <f>H434+H432+H408+H402+H396+H389+H382+H376+H323+H317+H311+H304</f>
        <v>0</v>
      </c>
      <c r="I468" s="67">
        <f t="shared" si="99"/>
        <v>-66104.260999999999</v>
      </c>
      <c r="J468" s="67">
        <f>J434+J432+J408+J402+J396+J389+J382+J376+J323+J317+J311+J304</f>
        <v>0</v>
      </c>
      <c r="K468" s="67">
        <f>K434+K432+K408+K402+K396+K389+K382+K376+K323+K317+K311+K304</f>
        <v>-66104.260999999999</v>
      </c>
      <c r="L468" s="67">
        <f t="shared" si="100"/>
        <v>-66104.260999999999</v>
      </c>
      <c r="M468" s="67">
        <f t="shared" si="105"/>
        <v>825921.73900000006</v>
      </c>
      <c r="N468" s="125"/>
    </row>
    <row r="469" spans="1:14" s="4" customFormat="1" ht="38.25" x14ac:dyDescent="0.25">
      <c r="A469" s="100" t="s">
        <v>86</v>
      </c>
      <c r="B469" s="48">
        <f>B172+B169+B186</f>
        <v>1665076.86</v>
      </c>
      <c r="C469" s="48">
        <f>C172+C169+C186</f>
        <v>1640094</v>
      </c>
      <c r="D469" s="48">
        <f>D172+D169+D186</f>
        <v>1640094</v>
      </c>
      <c r="E469" s="48">
        <f>E172+E169+E186</f>
        <v>1501858</v>
      </c>
      <c r="F469" s="48">
        <f t="shared" si="106"/>
        <v>174246</v>
      </c>
      <c r="G469" s="48">
        <f>G172+G169+G186</f>
        <v>0</v>
      </c>
      <c r="H469" s="48">
        <f>H172+H169+H186</f>
        <v>174246</v>
      </c>
      <c r="I469" s="48">
        <f t="shared" si="99"/>
        <v>0</v>
      </c>
      <c r="J469" s="48">
        <f>J172+J169+J186</f>
        <v>0</v>
      </c>
      <c r="K469" s="48">
        <f>K172+K169+K186</f>
        <v>0</v>
      </c>
      <c r="L469" s="48">
        <f t="shared" si="100"/>
        <v>174246</v>
      </c>
      <c r="M469" s="48">
        <f t="shared" si="105"/>
        <v>1814340</v>
      </c>
      <c r="N469" s="123"/>
    </row>
    <row r="470" spans="1:14" s="4" customFormat="1" ht="40.5" customHeight="1" x14ac:dyDescent="0.25">
      <c r="A470" s="101" t="s">
        <v>176</v>
      </c>
      <c r="B470" s="33">
        <v>26486806.379999999</v>
      </c>
      <c r="C470" s="33">
        <v>7096000</v>
      </c>
      <c r="D470" s="33">
        <v>105832097.84999999</v>
      </c>
      <c r="E470" s="33">
        <v>96097559.689999998</v>
      </c>
      <c r="F470" s="33">
        <f t="shared" si="106"/>
        <v>474000</v>
      </c>
      <c r="G470" s="33"/>
      <c r="H470" s="146">
        <v>474000</v>
      </c>
      <c r="I470" s="146">
        <f t="shared" si="99"/>
        <v>0</v>
      </c>
      <c r="J470" s="33"/>
      <c r="K470" s="33"/>
      <c r="L470" s="33">
        <f t="shared" si="100"/>
        <v>474000</v>
      </c>
      <c r="M470" s="33">
        <f t="shared" si="105"/>
        <v>106306097.84999999</v>
      </c>
      <c r="N470" s="172"/>
    </row>
    <row r="471" spans="1:14" s="4" customFormat="1" ht="37.5" customHeight="1" x14ac:dyDescent="0.25">
      <c r="A471" s="101" t="s">
        <v>177</v>
      </c>
      <c r="B471" s="33">
        <v>16878288.100000001</v>
      </c>
      <c r="C471" s="33">
        <v>7096000</v>
      </c>
      <c r="D471" s="33">
        <v>105832097.84999999</v>
      </c>
      <c r="E471" s="33">
        <v>94349997.870000005</v>
      </c>
      <c r="F471" s="33">
        <f t="shared" si="106"/>
        <v>474000</v>
      </c>
      <c r="G471" s="33"/>
      <c r="H471" s="146">
        <v>474000</v>
      </c>
      <c r="I471" s="146">
        <f t="shared" si="99"/>
        <v>0</v>
      </c>
      <c r="J471" s="33"/>
      <c r="K471" s="33"/>
      <c r="L471" s="33">
        <f t="shared" si="100"/>
        <v>474000</v>
      </c>
      <c r="M471" s="33">
        <f t="shared" si="105"/>
        <v>106306097.84999999</v>
      </c>
      <c r="N471" s="172"/>
    </row>
    <row r="472" spans="1:14" s="4" customFormat="1" ht="15" x14ac:dyDescent="0.25">
      <c r="A472" s="101" t="s">
        <v>200</v>
      </c>
      <c r="B472" s="162">
        <f>-B452/(B9-B12-B475)</f>
        <v>-2.5477172322440143E-2</v>
      </c>
      <c r="C472" s="162">
        <f>-C452/(C9-C12-C475)</f>
        <v>0</v>
      </c>
      <c r="D472" s="162">
        <f>-D452/(D9-D12-D475)</f>
        <v>0.77561751732588835</v>
      </c>
      <c r="E472" s="162">
        <f>-E452/(E9-E12-E475)</f>
        <v>0.62753503289776846</v>
      </c>
      <c r="F472" s="162" t="e">
        <f t="shared" si="106"/>
        <v>#DIV/0!</v>
      </c>
      <c r="G472" s="162" t="e">
        <f>-G452/(G9-G12-G475)</f>
        <v>#DIV/0!</v>
      </c>
      <c r="H472" s="162">
        <f>-H452/(H9-H12-H475)</f>
        <v>-2.8463426289393623</v>
      </c>
      <c r="I472" s="162" t="e">
        <f t="shared" si="99"/>
        <v>#DIV/0!</v>
      </c>
      <c r="J472" s="162" t="e">
        <f>-J452/(J9-J12-J475)</f>
        <v>#DIV/0!</v>
      </c>
      <c r="K472" s="162">
        <f>-K452/(K9-K12-K475)</f>
        <v>-0.9245699386753663</v>
      </c>
      <c r="L472" s="162" t="e">
        <f t="shared" si="100"/>
        <v>#DIV/0!</v>
      </c>
      <c r="M472" s="162" t="e">
        <f t="shared" si="105"/>
        <v>#DIV/0!</v>
      </c>
      <c r="N472" s="133"/>
    </row>
    <row r="473" spans="1:14" s="4" customFormat="1" ht="38.25" x14ac:dyDescent="0.25">
      <c r="A473" s="163" t="s">
        <v>178</v>
      </c>
      <c r="B473" s="102">
        <f>(B9-B12)*10%+B476</f>
        <v>13782793.245999999</v>
      </c>
      <c r="C473" s="102">
        <f>(C9-C12)*10%+C476</f>
        <v>4564323.1000000006</v>
      </c>
      <c r="D473" s="102">
        <f>(D9-D12)*10%+D476</f>
        <v>4564323.1000000006</v>
      </c>
      <c r="E473" s="102">
        <f>(E9-E12)*10%+E476</f>
        <v>2175855.594</v>
      </c>
      <c r="F473" s="102">
        <f t="shared" si="106"/>
        <v>164439.70000000001</v>
      </c>
      <c r="G473" s="102">
        <f>(G9-G12)*10%+G476</f>
        <v>0</v>
      </c>
      <c r="H473" s="102">
        <f>(H9-H12)*10%+H476</f>
        <v>164439.70000000001</v>
      </c>
      <c r="I473" s="102">
        <f t="shared" si="99"/>
        <v>-3047959.5</v>
      </c>
      <c r="J473" s="102">
        <f>(J9-J12)*10%+J476</f>
        <v>0</v>
      </c>
      <c r="K473" s="102">
        <f>(K9-K12)*10%+K476</f>
        <v>-3047959.5</v>
      </c>
      <c r="L473" s="102">
        <f t="shared" si="100"/>
        <v>-2883519.8</v>
      </c>
      <c r="M473" s="102">
        <f t="shared" si="105"/>
        <v>1680803.3000000007</v>
      </c>
      <c r="N473" s="133"/>
    </row>
    <row r="474" spans="1:14" s="4" customFormat="1" ht="38.25" x14ac:dyDescent="0.25">
      <c r="A474" s="163" t="s">
        <v>179</v>
      </c>
      <c r="B474" s="102">
        <f>(B9-B12)*5%+B476</f>
        <v>12984439.198000001</v>
      </c>
      <c r="C474" s="102">
        <f>(C9-C12)*5%+C476</f>
        <v>2282161.5500000003</v>
      </c>
      <c r="D474" s="102">
        <f>(D9-D12)*5%+D476</f>
        <v>2282161.5500000003</v>
      </c>
      <c r="E474" s="102">
        <f>(E9-E12)*5%+E476</f>
        <v>1087927.797</v>
      </c>
      <c r="F474" s="102">
        <f t="shared" si="106"/>
        <v>82219.850000000006</v>
      </c>
      <c r="G474" s="102">
        <f>(G9-G12)*5%+G476</f>
        <v>0</v>
      </c>
      <c r="H474" s="102">
        <f>(H9-H12)*5%+H476</f>
        <v>82219.850000000006</v>
      </c>
      <c r="I474" s="102">
        <f t="shared" si="99"/>
        <v>-1523979.75</v>
      </c>
      <c r="J474" s="102">
        <f>(J9-J12)*5%+J476</f>
        <v>0</v>
      </c>
      <c r="K474" s="102">
        <f>(K9-K12)*5%+K476</f>
        <v>-1523979.75</v>
      </c>
      <c r="L474" s="102">
        <f t="shared" si="100"/>
        <v>-1441759.9</v>
      </c>
      <c r="M474" s="102">
        <f t="shared" si="105"/>
        <v>840401.65000000037</v>
      </c>
      <c r="N474" s="133"/>
    </row>
    <row r="475" spans="1:14" s="4" customFormat="1" ht="25.5" x14ac:dyDescent="0.25">
      <c r="A475" s="163" t="s">
        <v>199</v>
      </c>
      <c r="B475" s="102">
        <v>31396400</v>
      </c>
      <c r="C475" s="102">
        <v>29931769</v>
      </c>
      <c r="D475" s="102">
        <v>29931769</v>
      </c>
      <c r="E475" s="179">
        <v>3968987</v>
      </c>
      <c r="F475" s="102">
        <f t="shared" si="106"/>
        <v>0</v>
      </c>
      <c r="G475" s="102"/>
      <c r="H475" s="102"/>
      <c r="I475" s="102">
        <f t="shared" si="99"/>
        <v>0</v>
      </c>
      <c r="J475" s="102"/>
      <c r="K475" s="102"/>
      <c r="L475" s="102">
        <f t="shared" si="100"/>
        <v>0</v>
      </c>
      <c r="M475" s="102">
        <f t="shared" si="105"/>
        <v>29931769</v>
      </c>
      <c r="N475" s="133"/>
    </row>
    <row r="476" spans="1:14" s="4" customFormat="1" ht="25.5" x14ac:dyDescent="0.25">
      <c r="A476" s="101" t="s">
        <v>180</v>
      </c>
      <c r="B476" s="33">
        <v>12186085.15</v>
      </c>
      <c r="C476" s="33">
        <f t="shared" ref="C476:K476" si="107">C477+C478</f>
        <v>0</v>
      </c>
      <c r="D476" s="33">
        <f t="shared" si="107"/>
        <v>0</v>
      </c>
      <c r="E476" s="33">
        <v>0</v>
      </c>
      <c r="F476" s="33">
        <f t="shared" si="106"/>
        <v>0</v>
      </c>
      <c r="G476" s="33">
        <f t="shared" si="107"/>
        <v>0</v>
      </c>
      <c r="H476" s="33">
        <f t="shared" si="107"/>
        <v>0</v>
      </c>
      <c r="I476" s="33">
        <f t="shared" si="99"/>
        <v>0</v>
      </c>
      <c r="J476" s="33">
        <f t="shared" si="107"/>
        <v>0</v>
      </c>
      <c r="K476" s="33">
        <f t="shared" si="107"/>
        <v>0</v>
      </c>
      <c r="L476" s="33">
        <f t="shared" si="100"/>
        <v>0</v>
      </c>
      <c r="M476" s="33">
        <f t="shared" si="105"/>
        <v>0</v>
      </c>
      <c r="N476" s="119"/>
    </row>
    <row r="477" spans="1:14" s="4" customFormat="1" ht="25.5" x14ac:dyDescent="0.25">
      <c r="A477" s="103" t="s">
        <v>181</v>
      </c>
      <c r="B477" s="33">
        <v>0</v>
      </c>
      <c r="C477" s="33"/>
      <c r="D477" s="33"/>
      <c r="E477" s="33">
        <v>0</v>
      </c>
      <c r="F477" s="33">
        <f t="shared" si="106"/>
        <v>0</v>
      </c>
      <c r="G477" s="33"/>
      <c r="H477" s="146"/>
      <c r="I477" s="146">
        <f t="shared" si="99"/>
        <v>0</v>
      </c>
      <c r="J477" s="33"/>
      <c r="K477" s="33"/>
      <c r="L477" s="58">
        <f t="shared" si="100"/>
        <v>0</v>
      </c>
      <c r="M477" s="58">
        <f t="shared" si="105"/>
        <v>0</v>
      </c>
      <c r="N477" s="119"/>
    </row>
    <row r="478" spans="1:14" s="4" customFormat="1" ht="25.5" x14ac:dyDescent="0.25">
      <c r="A478" s="103" t="s">
        <v>182</v>
      </c>
      <c r="B478" s="33">
        <v>12186085.15</v>
      </c>
      <c r="C478" s="33"/>
      <c r="D478" s="33"/>
      <c r="E478" s="33">
        <v>0</v>
      </c>
      <c r="F478" s="33">
        <f t="shared" si="106"/>
        <v>0</v>
      </c>
      <c r="G478" s="33"/>
      <c r="H478" s="30"/>
      <c r="I478" s="30">
        <f t="shared" si="99"/>
        <v>0</v>
      </c>
      <c r="J478" s="33"/>
      <c r="K478" s="33"/>
      <c r="L478" s="33">
        <f t="shared" si="100"/>
        <v>0</v>
      </c>
      <c r="M478" s="33">
        <f t="shared" si="105"/>
        <v>0</v>
      </c>
      <c r="N478" s="119"/>
    </row>
    <row r="479" spans="1:14" s="4" customFormat="1" ht="23.25" customHeight="1" x14ac:dyDescent="0.25">
      <c r="A479" s="101" t="s">
        <v>183</v>
      </c>
      <c r="B479" s="58"/>
      <c r="C479" s="58"/>
      <c r="D479" s="58"/>
      <c r="E479" s="58"/>
      <c r="F479" s="58">
        <f t="shared" si="106"/>
        <v>0</v>
      </c>
      <c r="G479" s="58"/>
      <c r="H479" s="58"/>
      <c r="I479" s="58">
        <f t="shared" si="99"/>
        <v>0</v>
      </c>
      <c r="J479" s="58"/>
      <c r="K479" s="58"/>
      <c r="L479" s="58">
        <f t="shared" si="100"/>
        <v>0</v>
      </c>
      <c r="M479" s="58">
        <f t="shared" si="105"/>
        <v>0</v>
      </c>
      <c r="N479" s="119"/>
    </row>
    <row r="480" spans="1:14" s="4" customFormat="1" ht="15" x14ac:dyDescent="0.25">
      <c r="A480" s="101" t="s">
        <v>184</v>
      </c>
      <c r="B480" s="58"/>
      <c r="C480" s="58"/>
      <c r="D480" s="58"/>
      <c r="E480" s="58"/>
      <c r="F480" s="58">
        <f t="shared" si="106"/>
        <v>0</v>
      </c>
      <c r="G480" s="58"/>
      <c r="H480" s="58"/>
      <c r="I480" s="58">
        <f t="shared" si="99"/>
        <v>0</v>
      </c>
      <c r="J480" s="58"/>
      <c r="K480" s="58"/>
      <c r="L480" s="58">
        <f t="shared" si="100"/>
        <v>0</v>
      </c>
      <c r="M480" s="58">
        <f t="shared" si="105"/>
        <v>0</v>
      </c>
      <c r="N480" s="119"/>
    </row>
    <row r="481" spans="1:14" s="4" customFormat="1" ht="25.5" x14ac:dyDescent="0.25">
      <c r="A481" s="101" t="s">
        <v>185</v>
      </c>
      <c r="B481" s="58">
        <f>(B480-B479)/(B9-B12)</f>
        <v>0</v>
      </c>
      <c r="C481" s="58">
        <f>(C480-C479)/(C9-C12)</f>
        <v>0</v>
      </c>
      <c r="D481" s="58">
        <f>(D480-D479)/(D9-D12)</f>
        <v>0</v>
      </c>
      <c r="E481" s="58">
        <f>(E480-E479)/(E9-E12)</f>
        <v>0</v>
      </c>
      <c r="F481" s="58" t="e">
        <f t="shared" si="106"/>
        <v>#DIV/0!</v>
      </c>
      <c r="G481" s="58" t="e">
        <f>(G480-G479)/(G9-G12)</f>
        <v>#DIV/0!</v>
      </c>
      <c r="H481" s="58">
        <f>(H480-H479)/(H9-H12)</f>
        <v>0</v>
      </c>
      <c r="I481" s="58" t="e">
        <f t="shared" si="99"/>
        <v>#DIV/0!</v>
      </c>
      <c r="J481" s="58" t="e">
        <f>(J480-J479)/(J9-J12)</f>
        <v>#DIV/0!</v>
      </c>
      <c r="K481" s="58">
        <f>(K480-K479)/(K9-K12)</f>
        <v>0</v>
      </c>
      <c r="L481" s="58" t="e">
        <f t="shared" si="100"/>
        <v>#DIV/0!</v>
      </c>
      <c r="M481" s="58" t="e">
        <f t="shared" si="105"/>
        <v>#DIV/0!</v>
      </c>
      <c r="N481" s="133"/>
    </row>
    <row r="482" spans="1:14" s="4" customFormat="1" ht="15" x14ac:dyDescent="0.25">
      <c r="A482" s="101" t="s">
        <v>186</v>
      </c>
      <c r="B482" s="102" t="e">
        <f>B459/B480</f>
        <v>#DIV/0!</v>
      </c>
      <c r="C482" s="102" t="e">
        <f t="shared" ref="C482:K482" si="108">C459/C480</f>
        <v>#DIV/0!</v>
      </c>
      <c r="D482" s="102" t="e">
        <f t="shared" si="108"/>
        <v>#DIV/0!</v>
      </c>
      <c r="E482" s="102" t="e">
        <f t="shared" si="108"/>
        <v>#DIV/0!</v>
      </c>
      <c r="F482" s="102" t="e">
        <f t="shared" si="106"/>
        <v>#DIV/0!</v>
      </c>
      <c r="G482" s="102" t="e">
        <f t="shared" si="108"/>
        <v>#DIV/0!</v>
      </c>
      <c r="H482" s="102" t="e">
        <f t="shared" si="108"/>
        <v>#DIV/0!</v>
      </c>
      <c r="I482" s="102" t="e">
        <f t="shared" si="99"/>
        <v>#DIV/0!</v>
      </c>
      <c r="J482" s="102" t="e">
        <f t="shared" si="108"/>
        <v>#DIV/0!</v>
      </c>
      <c r="K482" s="102" t="e">
        <f t="shared" si="108"/>
        <v>#DIV/0!</v>
      </c>
      <c r="L482" s="102" t="e">
        <f t="shared" si="100"/>
        <v>#DIV/0!</v>
      </c>
      <c r="M482" s="102" t="e">
        <f t="shared" si="105"/>
        <v>#DIV/0!</v>
      </c>
      <c r="N482" s="133"/>
    </row>
    <row r="483" spans="1:14" s="4" customFormat="1" ht="25.5" x14ac:dyDescent="0.25">
      <c r="A483" s="101" t="s">
        <v>187</v>
      </c>
      <c r="B483" s="102">
        <f>B448/B451</f>
        <v>0</v>
      </c>
      <c r="C483" s="102">
        <f t="shared" ref="C483:K483" si="109">C448/C451</f>
        <v>2.2222160751774977E-4</v>
      </c>
      <c r="D483" s="102">
        <f t="shared" si="109"/>
        <v>0</v>
      </c>
      <c r="E483" s="102">
        <f t="shared" si="109"/>
        <v>0</v>
      </c>
      <c r="F483" s="102">
        <f t="shared" si="106"/>
        <v>0</v>
      </c>
      <c r="G483" s="102">
        <f t="shared" si="109"/>
        <v>0</v>
      </c>
      <c r="H483" s="102">
        <f t="shared" si="109"/>
        <v>0</v>
      </c>
      <c r="I483" s="102">
        <f t="shared" si="99"/>
        <v>0</v>
      </c>
      <c r="J483" s="102">
        <f t="shared" si="109"/>
        <v>0</v>
      </c>
      <c r="K483" s="102">
        <f t="shared" si="109"/>
        <v>0</v>
      </c>
      <c r="L483" s="102">
        <f t="shared" si="100"/>
        <v>0</v>
      </c>
      <c r="M483" s="102">
        <f t="shared" si="105"/>
        <v>0</v>
      </c>
      <c r="N483" s="133"/>
    </row>
    <row r="484" spans="1:14" s="4" customFormat="1" ht="25.5" x14ac:dyDescent="0.25">
      <c r="A484" s="96" t="s">
        <v>188</v>
      </c>
      <c r="B484" s="179">
        <f>B75+B83+B107+B437+B132+B164</f>
        <v>29131904.049999997</v>
      </c>
      <c r="C484" s="179">
        <f>C75+C83+C107+C437+C132+C164</f>
        <v>31572183</v>
      </c>
      <c r="D484" s="179">
        <f>D75+D83+D107+D437+D132+D164</f>
        <v>35563022</v>
      </c>
      <c r="E484" s="189">
        <f>E75+E83+E107+E437+E132+E164</f>
        <v>28801508.27</v>
      </c>
      <c r="F484" s="58">
        <f t="shared" ref="F484:L484" si="110">F75+F83+F107+F437+F132</f>
        <v>610899.67000000004</v>
      </c>
      <c r="G484" s="58">
        <f t="shared" si="110"/>
        <v>322300</v>
      </c>
      <c r="H484" s="58">
        <f t="shared" si="110"/>
        <v>288599.67000000004</v>
      </c>
      <c r="I484" s="58">
        <f t="shared" si="110"/>
        <v>-287208.09999999998</v>
      </c>
      <c r="J484" s="58">
        <f t="shared" si="110"/>
        <v>0</v>
      </c>
      <c r="K484" s="58">
        <f t="shared" si="110"/>
        <v>-287208.09999999998</v>
      </c>
      <c r="L484" s="58">
        <f t="shared" si="110"/>
        <v>323691.57</v>
      </c>
      <c r="M484" s="58">
        <f>M75+M83+M107+M437+M132+M164</f>
        <v>35886713.57</v>
      </c>
      <c r="N484" s="58"/>
    </row>
    <row r="485" spans="1:14" s="4" customFormat="1" ht="38.25" customHeight="1" x14ac:dyDescent="0.25">
      <c r="A485" s="104" t="s">
        <v>189</v>
      </c>
      <c r="B485" s="179">
        <f>B55+B59+B66+B76+B91+B97+B108+B112+B119+B142+B178+B192+B196+B201+B219+B262+B282+B284+B286+B288+B290+B294+B296+B305+B312+B318+B324+B353+B377+B383+B390+B397+B403+B409+B415+B427</f>
        <v>121028141.72999999</v>
      </c>
      <c r="C485" s="179">
        <f>C55+C59+C66+C76+C91+C97+C108+C112+C119+C142+C166+C178+C192+C196+C201+C219+C262+C282+C284+C286+C288+C290+C294+C296+C305+C312+C318+C324+C353+C377+C383+C390+C397+C403+C409+C415+C427</f>
        <v>118194739.39</v>
      </c>
      <c r="D485" s="179">
        <f>D55+D59+D66+D76+D91+D97+D108+D112+D119+D142+D178+D192+D196+D201+D219+D262+D282+D284+D286+D288+D290+D294+D296+D305+D312+D318+D324+D353+D377+D383+D390+D397+D403+D409+D415+D427</f>
        <v>216469520.92000002</v>
      </c>
      <c r="E485" s="189">
        <f>E55+E59+E66+E76+E91+E97+E108+E112+E119+E142+E178+E192+E196+E201+E219+E262+E282+E284+E286+E288+E290+E294+E296+E305+E312+E318+E324+E353+E377+E383+E390+E397+E403+E409+E415</f>
        <v>185318651.75</v>
      </c>
      <c r="F485" s="58">
        <f>G485+H485</f>
        <v>26933332</v>
      </c>
      <c r="G485" s="58">
        <f>G55+G59+G66+G76+G91+G97+G108+G112+G119+G142+G178+G192+G196+G201+G219+G262+G282+G284+G286+G288+G290+G294+G296+G305+G312+G318+G324+G353+G377+G383+G390+G397+G403+G409+G415+G427</f>
        <v>26933332</v>
      </c>
      <c r="H485" s="58">
        <f>H55+H59+H66+H76+H91+H97+H108+H112+H119+H142+H178+H192+H196+H201+H219+H262+H282+H284+H286+H288+H290+H294+H296+H305+H312+H318+H324+H353+H377+H383+H390+H397+H403+H409+H415+H427</f>
        <v>0</v>
      </c>
      <c r="I485" s="58">
        <f t="shared" si="99"/>
        <v>-13731055.02</v>
      </c>
      <c r="J485" s="58">
        <f>J55+J59+J66+J76+J91+J97+J108+J112+J119+J142+J178+J192+J196+J201+J219+J262+J282+J284+J286+J288+J290+J294+J296+J305+J312+J318+J324+J353+J377+J383+J390+J397+J403+J409+J415+J427</f>
        <v>-13731055.02</v>
      </c>
      <c r="K485" s="58">
        <f>K55+K59+K66+K76+K91+K97+K108+K112+K119+K142+K178+K192+K196+K201+K219+K262+K282+K284+K286+K288+K290+K294+K296+K305+K312+K318+K324+K353+K377+K383+K390+K397+K403+K409+K415+K427</f>
        <v>0</v>
      </c>
      <c r="L485" s="58">
        <f>I485+F485</f>
        <v>13202276.98</v>
      </c>
      <c r="M485" s="58">
        <f t="shared" si="105"/>
        <v>229671797.90000001</v>
      </c>
      <c r="N485" s="133"/>
    </row>
    <row r="487" spans="1:14" x14ac:dyDescent="0.25">
      <c r="B487" s="202"/>
      <c r="C487" s="202"/>
      <c r="D487" s="202"/>
      <c r="E487" s="202"/>
      <c r="F487" s="202"/>
      <c r="G487" s="202"/>
      <c r="H487" s="202"/>
      <c r="I487" s="202"/>
    </row>
  </sheetData>
  <mergeCells count="11">
    <mergeCell ref="B487:I487"/>
    <mergeCell ref="A1:N1"/>
    <mergeCell ref="M5:M6"/>
    <mergeCell ref="F5:L5"/>
    <mergeCell ref="C4:M4"/>
    <mergeCell ref="A4:A6"/>
    <mergeCell ref="N4:N6"/>
    <mergeCell ref="B5:B6"/>
    <mergeCell ref="C5:C6"/>
    <mergeCell ref="D5:D6"/>
    <mergeCell ref="E5:E6"/>
  </mergeCells>
  <pageMargins left="0" right="0" top="0.19685039370078741" bottom="0" header="0.19685039370078741" footer="0.15748031496062992"/>
  <pageSetup paperSize="9" scale="48" fitToHeight="0" orientation="landscape" r:id="rId1"/>
  <rowBreaks count="1" manualBreakCount="1">
    <brk id="169" max="1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Район (город)</vt:lpstr>
      <vt:lpstr>'Район (город)'!Заголовки_для_печати</vt:lpstr>
      <vt:lpstr>'Район (город)'!Область_печати</vt:lpstr>
    </vt:vector>
  </TitlesOfParts>
  <Company>Hewlett-Packard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Кураленко Оксана Григорьевна</dc:creator>
  <cp:lastModifiedBy>Наталья</cp:lastModifiedBy>
  <cp:lastPrinted>2024-12-19T12:21:47Z</cp:lastPrinted>
  <dcterms:created xsi:type="dcterms:W3CDTF">2020-01-09T14:17:42Z</dcterms:created>
  <dcterms:modified xsi:type="dcterms:W3CDTF">2024-12-28T06:52:58Z</dcterms:modified>
</cp:coreProperties>
</file>