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(город)'!$A$1:$N$484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(город)'!$202:$211,'Район (город)'!$214:$225,'Район (город)'!$335:$345,'Район (город)'!$371:$376,'Район (город)'!$390:$408</definedName>
    <definedName name="Z_1920FFCE_37CF_486D_B0BB_9968DBDAD497_.wvu.PrintArea" localSheetId="0" hidden="1">'Район (город)'!$A$1:$N$484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(город)'!$A$1:$N$484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(город)'!$202:$211,'Район (город)'!$214:$225,'Район (город)'!$335:$345,'Район (город)'!$371:$376,'Район (город)'!$390:$408</definedName>
    <definedName name="Z_25E4E9B5_DF7D_48C4_B26C_271B5255BFEF_.wvu.PrintArea" localSheetId="0" hidden="1">'Район (город)'!$A$1:$N$484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(город)'!$202:$211,'Район (город)'!$214:$225,'Район (город)'!$335:$345,'Район (город)'!$371:$376,'Район (город)'!$390:$408</definedName>
    <definedName name="Z_4BBAC06F_E87F_494C_B8A1_64C3F067FF71_.wvu.PrintArea" localSheetId="0" hidden="1">'Район (город)'!$A$1:$N$484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(город)'!$202:$211,'Район (город)'!$214:$225,'Район (город)'!$335:$345,'Район (город)'!$371:$376,'Район (город)'!$390:$408</definedName>
    <definedName name="Z_52B3526C_5B9C_4D1C_AD84_5B9BCBCBC837_.wvu.PrintArea" localSheetId="0" hidden="1">'Район (город)'!$A$1:$N$484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(город)'!$A$1:$N$484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(город)'!$202:$211,'Район (город)'!$214:$225,'Район (город)'!$335:$345,'Район (город)'!$371:$376,'Район (город)'!$390:$408</definedName>
    <definedName name="Z_985DF335_C3A7_43CC_AE7A_4B424810E985_.wvu.PrintArea" localSheetId="0" hidden="1">'Район (город)'!$A$1:$N$484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(город)'!$A$1:$N$484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(город)'!$202:$211,'Район (город)'!$214:$225,'Район (город)'!$335:$345,'Район (город)'!$371:$376,'Район (город)'!$390:$408</definedName>
    <definedName name="Z_D21DFE68_0408_442F_B09D_1B332BCD22E2_.wvu.PrintArea" localSheetId="0" hidden="1">'Район (город)'!$A$1:$N$484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(город)'!$A$1:$N$484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(город)'!$202:$211,'Район (город)'!$214:$225,'Район (город)'!$335:$345,'Район (город)'!$371:$376,'Район (город)'!$390:$408</definedName>
    <definedName name="Z_EB4AB006_8FFF_49CC_8348_992A2BA0B6FC_.wvu.PrintArea" localSheetId="0" hidden="1">'Район (город)'!$A$1:$N$484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(город)'!$A$1:$N$484</definedName>
  </definedNames>
  <calcPr calcId="144525"/>
</workbook>
</file>

<file path=xl/calcChain.xml><?xml version="1.0" encoding="utf-8"?>
<calcChain xmlns="http://schemas.openxmlformats.org/spreadsheetml/2006/main">
  <c r="H125" i="1" l="1"/>
  <c r="G125" i="1"/>
  <c r="G40" i="1"/>
  <c r="K290" i="1" l="1"/>
  <c r="H318" i="1"/>
  <c r="G318" i="1"/>
  <c r="G346" i="1"/>
  <c r="J163" i="1"/>
  <c r="L461" i="1" l="1"/>
  <c r="E130" i="1" l="1"/>
  <c r="D467" i="1" l="1"/>
  <c r="E467" i="1"/>
  <c r="C467" i="1"/>
  <c r="D465" i="1"/>
  <c r="C465" i="1"/>
  <c r="D464" i="1"/>
  <c r="C464" i="1"/>
  <c r="D463" i="1"/>
  <c r="C463" i="1"/>
  <c r="D364" i="1"/>
  <c r="C364" i="1"/>
  <c r="E346" i="1"/>
  <c r="D346" i="1"/>
  <c r="C346" i="1"/>
  <c r="D187" i="1"/>
  <c r="C187" i="1"/>
  <c r="D154" i="1" l="1"/>
  <c r="C154" i="1"/>
  <c r="B346" i="1" l="1"/>
  <c r="B140" i="1"/>
  <c r="H290" i="1" l="1"/>
  <c r="H119" i="1"/>
  <c r="G119" i="1"/>
  <c r="G140" i="1"/>
  <c r="K346" i="1" l="1"/>
  <c r="J346" i="1"/>
  <c r="H346" i="1"/>
  <c r="G34" i="1" l="1"/>
  <c r="E140" i="1" l="1"/>
  <c r="D436" i="1"/>
  <c r="D431" i="1"/>
  <c r="D415" i="1"/>
  <c r="D409" i="1"/>
  <c r="D370" i="1"/>
  <c r="D318" i="1"/>
  <c r="D290" i="1"/>
  <c r="D286" i="1"/>
  <c r="D280" i="1"/>
  <c r="D226" i="1"/>
  <c r="D198" i="1"/>
  <c r="D193" i="1"/>
  <c r="D186" i="1"/>
  <c r="D172" i="1"/>
  <c r="D163" i="1"/>
  <c r="D160" i="1"/>
  <c r="D157" i="1"/>
  <c r="D140" i="1"/>
  <c r="D130" i="1"/>
  <c r="D119" i="1"/>
  <c r="D113" i="1"/>
  <c r="D107" i="1"/>
  <c r="D99" i="1"/>
  <c r="D92" i="1"/>
  <c r="D83" i="1"/>
  <c r="D77" i="1"/>
  <c r="D75" i="1"/>
  <c r="D67" i="1"/>
  <c r="D61" i="1"/>
  <c r="D50" i="1"/>
  <c r="D36" i="1"/>
  <c r="D35" i="1" s="1"/>
  <c r="D34" i="1" s="1"/>
  <c r="D21" i="1"/>
  <c r="D10" i="1"/>
  <c r="D49" i="1" l="1"/>
  <c r="D9" i="1"/>
  <c r="D8" i="1" s="1"/>
  <c r="D47" i="1" s="1"/>
  <c r="H466" i="1"/>
  <c r="K466" i="1"/>
  <c r="J466" i="1"/>
  <c r="G466" i="1"/>
  <c r="E466" i="1"/>
  <c r="D466" i="1"/>
  <c r="C466" i="1"/>
  <c r="C436" i="1" l="1"/>
  <c r="C431" i="1"/>
  <c r="C318" i="1"/>
  <c r="C140" i="1"/>
  <c r="C280" i="1" l="1"/>
  <c r="C484" i="1"/>
  <c r="C157" i="1"/>
  <c r="C83" i="1"/>
  <c r="F461" i="1" l="1"/>
  <c r="F152" i="1" l="1"/>
  <c r="F153" i="1"/>
  <c r="I152" i="1"/>
  <c r="I153" i="1"/>
  <c r="L152" i="1" l="1"/>
  <c r="L153" i="1"/>
  <c r="M153" i="1" s="1"/>
  <c r="E290" i="1" l="1"/>
  <c r="E286" i="1"/>
  <c r="E157" i="1"/>
  <c r="E156" i="1" s="1"/>
  <c r="E154" i="1" s="1"/>
  <c r="E465" i="1" s="1"/>
  <c r="M152" i="1"/>
  <c r="C286" i="1" l="1"/>
  <c r="C193" i="1"/>
  <c r="E318" i="1"/>
  <c r="E160" i="1"/>
  <c r="H172" i="1" l="1"/>
  <c r="G36" i="1"/>
  <c r="I23" i="1"/>
  <c r="I22" i="1"/>
  <c r="B157" i="1" l="1"/>
  <c r="B154" i="1" s="1"/>
  <c r="B61" i="1"/>
  <c r="J318" i="1" l="1"/>
  <c r="F362" i="1" l="1"/>
  <c r="F345" i="1"/>
  <c r="I362" i="1"/>
  <c r="L362" i="1" l="1"/>
  <c r="M362" i="1" s="1"/>
  <c r="I129" i="1" l="1"/>
  <c r="I356" i="1" l="1"/>
  <c r="I357" i="1"/>
  <c r="I358" i="1"/>
  <c r="I359" i="1"/>
  <c r="F356" i="1"/>
  <c r="L356" i="1" s="1"/>
  <c r="M356" i="1" s="1"/>
  <c r="F357" i="1"/>
  <c r="F358" i="1"/>
  <c r="F359" i="1"/>
  <c r="F151" i="1"/>
  <c r="I151" i="1"/>
  <c r="I146" i="1"/>
  <c r="L146" i="1" s="1"/>
  <c r="F149" i="1"/>
  <c r="L149" i="1" s="1"/>
  <c r="F146" i="1"/>
  <c r="L151" i="1" l="1"/>
  <c r="M151" i="1" s="1"/>
  <c r="L358" i="1"/>
  <c r="M358" i="1" s="1"/>
  <c r="L359" i="1"/>
  <c r="M359" i="1" s="1"/>
  <c r="L357" i="1"/>
  <c r="M357" i="1" s="1"/>
  <c r="K140" i="1"/>
  <c r="B467" i="1" l="1"/>
  <c r="B67" i="1" l="1"/>
  <c r="B119" i="1"/>
  <c r="C75" i="1"/>
  <c r="E92" i="1" l="1"/>
  <c r="C119" i="1" l="1"/>
  <c r="H465" i="1" l="1"/>
  <c r="B466" i="1" l="1"/>
  <c r="M146" i="1" l="1"/>
  <c r="M149" i="1"/>
  <c r="I157" i="1"/>
  <c r="I158" i="1"/>
  <c r="F157" i="1"/>
  <c r="F158" i="1"/>
  <c r="B465" i="1"/>
  <c r="I159" i="1"/>
  <c r="F159" i="1"/>
  <c r="I156" i="1"/>
  <c r="F156" i="1"/>
  <c r="I155" i="1"/>
  <c r="F155" i="1"/>
  <c r="I154" i="1"/>
  <c r="F154" i="1"/>
  <c r="B160" i="1"/>
  <c r="F139" i="1"/>
  <c r="L158" i="1" l="1"/>
  <c r="M158" i="1" s="1"/>
  <c r="L157" i="1"/>
  <c r="M157" i="1" s="1"/>
  <c r="L154" i="1"/>
  <c r="M154" i="1" s="1"/>
  <c r="L156" i="1"/>
  <c r="M156" i="1" s="1"/>
  <c r="L155" i="1"/>
  <c r="M155" i="1" s="1"/>
  <c r="L159" i="1"/>
  <c r="M159" i="1" s="1"/>
  <c r="C113" i="1"/>
  <c r="C61" i="1" l="1"/>
  <c r="E436" i="1" l="1"/>
  <c r="B130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36" i="1"/>
  <c r="K130" i="1" l="1"/>
  <c r="J130" i="1"/>
  <c r="H130" i="1"/>
  <c r="G130" i="1"/>
  <c r="C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8" i="1"/>
  <c r="I179" i="1"/>
  <c r="I180" i="1"/>
  <c r="I181" i="1"/>
  <c r="I182" i="1"/>
  <c r="I183" i="1"/>
  <c r="I184" i="1"/>
  <c r="I185" i="1"/>
  <c r="I187" i="1"/>
  <c r="I188" i="1"/>
  <c r="I189" i="1"/>
  <c r="I190" i="1"/>
  <c r="I191" i="1"/>
  <c r="I192" i="1"/>
  <c r="I194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5" i="1"/>
  <c r="I347" i="1"/>
  <c r="I348" i="1"/>
  <c r="I349" i="1"/>
  <c r="I350" i="1"/>
  <c r="I351" i="1"/>
  <c r="I352" i="1"/>
  <c r="I353" i="1"/>
  <c r="I354" i="1"/>
  <c r="I355" i="1"/>
  <c r="I360" i="1"/>
  <c r="I363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2" i="1"/>
  <c r="I423" i="1"/>
  <c r="I424" i="1"/>
  <c r="I425" i="1"/>
  <c r="I426" i="1"/>
  <c r="I427" i="1"/>
  <c r="I428" i="1"/>
  <c r="I429" i="1"/>
  <c r="I430" i="1"/>
  <c r="I431" i="1"/>
  <c r="I43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5" i="1"/>
  <c r="I456" i="1"/>
  <c r="I458" i="1"/>
  <c r="I459" i="1"/>
  <c r="I460" i="1"/>
  <c r="I461" i="1"/>
  <c r="I469" i="1"/>
  <c r="I470" i="1"/>
  <c r="I474" i="1"/>
  <c r="I476" i="1"/>
  <c r="I477" i="1"/>
  <c r="I478" i="1"/>
  <c r="I479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8" i="1"/>
  <c r="F179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F194" i="1"/>
  <c r="F195" i="1"/>
  <c r="F196" i="1"/>
  <c r="F197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7" i="1"/>
  <c r="F348" i="1"/>
  <c r="F349" i="1"/>
  <c r="F350" i="1"/>
  <c r="F351" i="1"/>
  <c r="F352" i="1"/>
  <c r="F353" i="1"/>
  <c r="F354" i="1"/>
  <c r="F355" i="1"/>
  <c r="F360" i="1"/>
  <c r="F363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2" i="1"/>
  <c r="F423" i="1"/>
  <c r="F424" i="1"/>
  <c r="F425" i="1"/>
  <c r="F426" i="1"/>
  <c r="F427" i="1"/>
  <c r="F428" i="1"/>
  <c r="F429" i="1"/>
  <c r="F430" i="1"/>
  <c r="F431" i="1"/>
  <c r="F433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5" i="1"/>
  <c r="F456" i="1"/>
  <c r="F458" i="1"/>
  <c r="F459" i="1"/>
  <c r="F460" i="1"/>
  <c r="M461" i="1"/>
  <c r="F469" i="1"/>
  <c r="L469" i="1" s="1"/>
  <c r="M469" i="1" s="1"/>
  <c r="F470" i="1"/>
  <c r="L470" i="1" s="1"/>
  <c r="M470" i="1" s="1"/>
  <c r="F474" i="1"/>
  <c r="L474" i="1" s="1"/>
  <c r="M474" i="1" s="1"/>
  <c r="F476" i="1"/>
  <c r="L476" i="1" s="1"/>
  <c r="M476" i="1" s="1"/>
  <c r="F477" i="1"/>
  <c r="L477" i="1" s="1"/>
  <c r="M477" i="1" s="1"/>
  <c r="F478" i="1"/>
  <c r="L478" i="1" s="1"/>
  <c r="M478" i="1" s="1"/>
  <c r="F479" i="1"/>
  <c r="L479" i="1" s="1"/>
  <c r="M479" i="1" s="1"/>
  <c r="F46" i="1"/>
  <c r="L147" i="1" l="1"/>
  <c r="M147" i="1" s="1"/>
  <c r="L142" i="1"/>
  <c r="M142" i="1" s="1"/>
  <c r="L145" i="1"/>
  <c r="L141" i="1"/>
  <c r="L144" i="1"/>
  <c r="M144" i="1" s="1"/>
  <c r="L148" i="1"/>
  <c r="L143" i="1"/>
  <c r="L150" i="1"/>
  <c r="I75" i="1"/>
  <c r="F75" i="1"/>
  <c r="I107" i="1"/>
  <c r="F107" i="1"/>
  <c r="M130" i="1"/>
  <c r="L447" i="1"/>
  <c r="M447" i="1" s="1"/>
  <c r="L443" i="1"/>
  <c r="M443" i="1" s="1"/>
  <c r="L439" i="1"/>
  <c r="M439" i="1" s="1"/>
  <c r="L435" i="1"/>
  <c r="M435" i="1" s="1"/>
  <c r="L429" i="1"/>
  <c r="M429" i="1" s="1"/>
  <c r="L425" i="1"/>
  <c r="M425" i="1" s="1"/>
  <c r="L416" i="1"/>
  <c r="M416" i="1" s="1"/>
  <c r="L411" i="1"/>
  <c r="M411" i="1" s="1"/>
  <c r="L406" i="1"/>
  <c r="M406" i="1" s="1"/>
  <c r="L402" i="1"/>
  <c r="M402" i="1" s="1"/>
  <c r="L398" i="1"/>
  <c r="M398" i="1" s="1"/>
  <c r="L394" i="1"/>
  <c r="M394" i="1" s="1"/>
  <c r="L390" i="1"/>
  <c r="M390" i="1" s="1"/>
  <c r="L386" i="1"/>
  <c r="M386" i="1" s="1"/>
  <c r="L378" i="1"/>
  <c r="M378" i="1" s="1"/>
  <c r="L374" i="1"/>
  <c r="M374" i="1" s="1"/>
  <c r="L363" i="1"/>
  <c r="M363" i="1" s="1"/>
  <c r="L353" i="1"/>
  <c r="M353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5" i="1"/>
  <c r="M315" i="1" s="1"/>
  <c r="L307" i="1"/>
  <c r="M307" i="1" s="1"/>
  <c r="L299" i="1"/>
  <c r="M299" i="1" s="1"/>
  <c r="L291" i="1"/>
  <c r="M291" i="1" s="1"/>
  <c r="L282" i="1"/>
  <c r="M282" i="1" s="1"/>
  <c r="L274" i="1"/>
  <c r="M274" i="1" s="1"/>
  <c r="L266" i="1"/>
  <c r="M266" i="1" s="1"/>
  <c r="L258" i="1"/>
  <c r="M258" i="1" s="1"/>
  <c r="L249" i="1"/>
  <c r="M249" i="1" s="1"/>
  <c r="L241" i="1"/>
  <c r="M241" i="1" s="1"/>
  <c r="L233" i="1"/>
  <c r="M233" i="1" s="1"/>
  <c r="L212" i="1"/>
  <c r="M212" i="1" s="1"/>
  <c r="L460" i="1"/>
  <c r="M460" i="1" s="1"/>
  <c r="L455" i="1"/>
  <c r="M455" i="1" s="1"/>
  <c r="L382" i="1"/>
  <c r="M382" i="1" s="1"/>
  <c r="L420" i="1"/>
  <c r="M420" i="1" s="1"/>
  <c r="L449" i="1"/>
  <c r="M449" i="1" s="1"/>
  <c r="L445" i="1"/>
  <c r="M445" i="1" s="1"/>
  <c r="L441" i="1"/>
  <c r="M441" i="1" s="1"/>
  <c r="L437" i="1"/>
  <c r="M437" i="1" s="1"/>
  <c r="L431" i="1"/>
  <c r="M431" i="1" s="1"/>
  <c r="L427" i="1"/>
  <c r="M427" i="1" s="1"/>
  <c r="L423" i="1"/>
  <c r="M423" i="1" s="1"/>
  <c r="L418" i="1"/>
  <c r="M418" i="1" s="1"/>
  <c r="L413" i="1"/>
  <c r="M413" i="1" s="1"/>
  <c r="L408" i="1"/>
  <c r="M408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55" i="1"/>
  <c r="M355" i="1" s="1"/>
  <c r="L349" i="1"/>
  <c r="M349" i="1" s="1"/>
  <c r="L345" i="1"/>
  <c r="M345" i="1" s="1"/>
  <c r="L340" i="1"/>
  <c r="M340" i="1" s="1"/>
  <c r="L336" i="1"/>
  <c r="M336" i="1" s="1"/>
  <c r="L332" i="1"/>
  <c r="M332" i="1" s="1"/>
  <c r="L458" i="1"/>
  <c r="M458" i="1" s="1"/>
  <c r="L326" i="1"/>
  <c r="M326" i="1" s="1"/>
  <c r="L311" i="1"/>
  <c r="M311" i="1" s="1"/>
  <c r="L303" i="1"/>
  <c r="M303" i="1" s="1"/>
  <c r="L295" i="1"/>
  <c r="M295" i="1" s="1"/>
  <c r="L286" i="1"/>
  <c r="M286" i="1" s="1"/>
  <c r="L278" i="1"/>
  <c r="M278" i="1" s="1"/>
  <c r="L270" i="1"/>
  <c r="M270" i="1" s="1"/>
  <c r="L262" i="1"/>
  <c r="M262" i="1" s="1"/>
  <c r="L253" i="1"/>
  <c r="M253" i="1" s="1"/>
  <c r="L245" i="1"/>
  <c r="M245" i="1" s="1"/>
  <c r="L237" i="1"/>
  <c r="M237" i="1" s="1"/>
  <c r="L229" i="1"/>
  <c r="M229" i="1" s="1"/>
  <c r="L204" i="1"/>
  <c r="M204" i="1" s="1"/>
  <c r="L459" i="1"/>
  <c r="M459" i="1" s="1"/>
  <c r="L456" i="1"/>
  <c r="M456" i="1" s="1"/>
  <c r="L448" i="1"/>
  <c r="M448" i="1" s="1"/>
  <c r="L446" i="1"/>
  <c r="M446" i="1" s="1"/>
  <c r="L444" i="1"/>
  <c r="M444" i="1" s="1"/>
  <c r="L442" i="1"/>
  <c r="M442" i="1" s="1"/>
  <c r="L440" i="1"/>
  <c r="M440" i="1" s="1"/>
  <c r="L438" i="1"/>
  <c r="M438" i="1" s="1"/>
  <c r="L436" i="1"/>
  <c r="M436" i="1" s="1"/>
  <c r="L433" i="1"/>
  <c r="M433" i="1" s="1"/>
  <c r="L430" i="1"/>
  <c r="M430" i="1" s="1"/>
  <c r="L428" i="1"/>
  <c r="M428" i="1" s="1"/>
  <c r="L426" i="1"/>
  <c r="M426" i="1" s="1"/>
  <c r="L424" i="1"/>
  <c r="M424" i="1" s="1"/>
  <c r="L422" i="1"/>
  <c r="M422" i="1" s="1"/>
  <c r="L419" i="1"/>
  <c r="M419" i="1" s="1"/>
  <c r="L417" i="1"/>
  <c r="M417" i="1" s="1"/>
  <c r="L414" i="1"/>
  <c r="M414" i="1" s="1"/>
  <c r="L412" i="1"/>
  <c r="M412" i="1" s="1"/>
  <c r="L410" i="1"/>
  <c r="M410" i="1" s="1"/>
  <c r="L407" i="1"/>
  <c r="M407" i="1" s="1"/>
  <c r="L405" i="1"/>
  <c r="M405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0" i="1"/>
  <c r="M360" i="1" s="1"/>
  <c r="L354" i="1"/>
  <c r="M354" i="1" s="1"/>
  <c r="L352" i="1"/>
  <c r="M352" i="1" s="1"/>
  <c r="L351" i="1"/>
  <c r="M351" i="1" s="1"/>
  <c r="L350" i="1"/>
  <c r="M350" i="1" s="1"/>
  <c r="L348" i="1"/>
  <c r="M348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8" i="1"/>
  <c r="M178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28" i="1"/>
  <c r="M328" i="1" s="1"/>
  <c r="L324" i="1"/>
  <c r="M324" i="1" s="1"/>
  <c r="L317" i="1"/>
  <c r="M317" i="1" s="1"/>
  <c r="L313" i="1"/>
  <c r="M313" i="1" s="1"/>
  <c r="L309" i="1"/>
  <c r="M309" i="1" s="1"/>
  <c r="L305" i="1"/>
  <c r="M305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08" i="1"/>
  <c r="M208" i="1" s="1"/>
  <c r="L329" i="1"/>
  <c r="M329" i="1" s="1"/>
  <c r="L325" i="1"/>
  <c r="M325" i="1" s="1"/>
  <c r="L321" i="1"/>
  <c r="M321" i="1" s="1"/>
  <c r="L319" i="1"/>
  <c r="M319" i="1" s="1"/>
  <c r="L312" i="1"/>
  <c r="M312" i="1" s="1"/>
  <c r="L308" i="1"/>
  <c r="M308" i="1" s="1"/>
  <c r="L306" i="1"/>
  <c r="M306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28" i="1"/>
  <c r="M228" i="1" s="1"/>
  <c r="L211" i="1"/>
  <c r="M211" i="1" s="1"/>
  <c r="L207" i="1"/>
  <c r="M207" i="1" s="1"/>
  <c r="L203" i="1"/>
  <c r="M203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20" i="1"/>
  <c r="M320" i="1" s="1"/>
  <c r="L316" i="1"/>
  <c r="M316" i="1" s="1"/>
  <c r="L314" i="1"/>
  <c r="M314" i="1" s="1"/>
  <c r="L310" i="1"/>
  <c r="M310" i="1" s="1"/>
  <c r="L304" i="1"/>
  <c r="M304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30" i="1"/>
  <c r="M230" i="1" s="1"/>
  <c r="L213" i="1"/>
  <c r="M213" i="1" s="1"/>
  <c r="L209" i="1"/>
  <c r="M209" i="1" s="1"/>
  <c r="L205" i="1"/>
  <c r="M205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0" i="1"/>
  <c r="M210" i="1" s="1"/>
  <c r="L206" i="1"/>
  <c r="M206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M150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5" i="1"/>
  <c r="D475" i="1"/>
  <c r="G475" i="1"/>
  <c r="H475" i="1"/>
  <c r="J475" i="1"/>
  <c r="K475" i="1"/>
  <c r="C481" i="1"/>
  <c r="D481" i="1"/>
  <c r="E481" i="1"/>
  <c r="G481" i="1"/>
  <c r="H481" i="1"/>
  <c r="J481" i="1"/>
  <c r="K481" i="1"/>
  <c r="G465" i="1"/>
  <c r="J465" i="1"/>
  <c r="K465" i="1"/>
  <c r="G467" i="1"/>
  <c r="H467" i="1"/>
  <c r="J467" i="1"/>
  <c r="K467" i="1"/>
  <c r="C468" i="1"/>
  <c r="D468" i="1"/>
  <c r="E468" i="1"/>
  <c r="G468" i="1"/>
  <c r="H468" i="1"/>
  <c r="J468" i="1"/>
  <c r="K468" i="1"/>
  <c r="B468" i="1"/>
  <c r="C457" i="1"/>
  <c r="D457" i="1"/>
  <c r="E457" i="1"/>
  <c r="G457" i="1"/>
  <c r="H457" i="1"/>
  <c r="J457" i="1"/>
  <c r="K457" i="1"/>
  <c r="C454" i="1"/>
  <c r="D454" i="1"/>
  <c r="E454" i="1"/>
  <c r="G454" i="1"/>
  <c r="H454" i="1"/>
  <c r="J454" i="1"/>
  <c r="K454" i="1"/>
  <c r="B454" i="1"/>
  <c r="C421" i="1"/>
  <c r="C49" i="1" s="1"/>
  <c r="E421" i="1"/>
  <c r="G421" i="1"/>
  <c r="H421" i="1"/>
  <c r="J421" i="1"/>
  <c r="B421" i="1"/>
  <c r="C415" i="1"/>
  <c r="E415" i="1"/>
  <c r="G415" i="1"/>
  <c r="H415" i="1"/>
  <c r="J415" i="1"/>
  <c r="K415" i="1"/>
  <c r="B415" i="1"/>
  <c r="C409" i="1"/>
  <c r="E409" i="1"/>
  <c r="G409" i="1"/>
  <c r="H409" i="1"/>
  <c r="J409" i="1"/>
  <c r="K409" i="1"/>
  <c r="J370" i="1"/>
  <c r="C370" i="1"/>
  <c r="E370" i="1"/>
  <c r="G370" i="1"/>
  <c r="K370" i="1"/>
  <c r="C290" i="1"/>
  <c r="G290" i="1"/>
  <c r="J290" i="1"/>
  <c r="D484" i="1"/>
  <c r="E255" i="1"/>
  <c r="E484" i="1" s="1"/>
  <c r="G255" i="1"/>
  <c r="G484" i="1" s="1"/>
  <c r="H255" i="1"/>
  <c r="J255" i="1"/>
  <c r="J484" i="1" s="1"/>
  <c r="K255" i="1"/>
  <c r="C226" i="1"/>
  <c r="E226" i="1"/>
  <c r="G226" i="1"/>
  <c r="H226" i="1"/>
  <c r="J226" i="1"/>
  <c r="K226" i="1"/>
  <c r="C198" i="1"/>
  <c r="E198" i="1"/>
  <c r="G198" i="1"/>
  <c r="H198" i="1"/>
  <c r="J198" i="1"/>
  <c r="K198" i="1"/>
  <c r="E193" i="1"/>
  <c r="G193" i="1"/>
  <c r="H193" i="1"/>
  <c r="J193" i="1"/>
  <c r="K193" i="1"/>
  <c r="C186" i="1"/>
  <c r="E186" i="1"/>
  <c r="G186" i="1"/>
  <c r="H186" i="1"/>
  <c r="J186" i="1"/>
  <c r="K186" i="1"/>
  <c r="C172" i="1"/>
  <c r="E172" i="1"/>
  <c r="G172" i="1"/>
  <c r="J172" i="1"/>
  <c r="K172" i="1"/>
  <c r="C163" i="1"/>
  <c r="E163" i="1"/>
  <c r="G163" i="1"/>
  <c r="H163" i="1"/>
  <c r="K163" i="1"/>
  <c r="C160" i="1"/>
  <c r="G160" i="1"/>
  <c r="H160" i="1"/>
  <c r="J160" i="1"/>
  <c r="K160" i="1"/>
  <c r="E119" i="1"/>
  <c r="J119" i="1"/>
  <c r="K119" i="1"/>
  <c r="E113" i="1"/>
  <c r="G113" i="1"/>
  <c r="H113" i="1"/>
  <c r="J113" i="1"/>
  <c r="K113" i="1"/>
  <c r="B113" i="1"/>
  <c r="C99" i="1"/>
  <c r="E99" i="1"/>
  <c r="G99" i="1"/>
  <c r="H99" i="1"/>
  <c r="J99" i="1"/>
  <c r="K99" i="1"/>
  <c r="C92" i="1"/>
  <c r="G92" i="1"/>
  <c r="H92" i="1"/>
  <c r="J92" i="1"/>
  <c r="K92" i="1"/>
  <c r="C483" i="1"/>
  <c r="D483" i="1"/>
  <c r="E483" i="1"/>
  <c r="G83" i="1"/>
  <c r="G483" i="1" s="1"/>
  <c r="H83" i="1"/>
  <c r="H483" i="1" s="1"/>
  <c r="J83" i="1"/>
  <c r="J483" i="1" s="1"/>
  <c r="K83" i="1"/>
  <c r="K483" i="1" s="1"/>
  <c r="C77" i="1"/>
  <c r="E77" i="1"/>
  <c r="G77" i="1"/>
  <c r="H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1" i="1"/>
  <c r="B457" i="1"/>
  <c r="B453" i="1" s="1"/>
  <c r="B409" i="1"/>
  <c r="H370" i="1"/>
  <c r="B370" i="1"/>
  <c r="B318" i="1"/>
  <c r="B290" i="1"/>
  <c r="B484" i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B198" i="1"/>
  <c r="B193" i="1"/>
  <c r="B186" i="1"/>
  <c r="B172" i="1"/>
  <c r="B163" i="1"/>
  <c r="B99" i="1"/>
  <c r="B92" i="1"/>
  <c r="B83" i="1"/>
  <c r="B483" i="1" s="1"/>
  <c r="B77" i="1"/>
  <c r="B50" i="1"/>
  <c r="B36" i="1"/>
  <c r="B35" i="1" s="1"/>
  <c r="B34" i="1" s="1"/>
  <c r="B21" i="1"/>
  <c r="B10" i="1"/>
  <c r="E464" i="1" l="1"/>
  <c r="E49" i="1"/>
  <c r="E450" i="1" s="1"/>
  <c r="E482" i="1" s="1"/>
  <c r="E463" i="1"/>
  <c r="C450" i="1"/>
  <c r="C482" i="1" s="1"/>
  <c r="L75" i="1"/>
  <c r="F163" i="1"/>
  <c r="G49" i="1"/>
  <c r="E35" i="1"/>
  <c r="E34" i="1" s="1"/>
  <c r="E9" i="1"/>
  <c r="M75" i="1"/>
  <c r="M141" i="1"/>
  <c r="M140" i="1"/>
  <c r="K484" i="1"/>
  <c r="H484" i="1"/>
  <c r="F484" i="1" s="1"/>
  <c r="D450" i="1"/>
  <c r="H49" i="1"/>
  <c r="H450" i="1" s="1"/>
  <c r="H482" i="1" s="1"/>
  <c r="M100" i="1"/>
  <c r="M107" i="1" s="1"/>
  <c r="L107" i="1"/>
  <c r="I370" i="1"/>
  <c r="B464" i="1"/>
  <c r="F370" i="1"/>
  <c r="J9" i="1"/>
  <c r="J480" i="1" s="1"/>
  <c r="I34" i="1"/>
  <c r="I318" i="1"/>
  <c r="I457" i="1"/>
  <c r="F457" i="1"/>
  <c r="I468" i="1"/>
  <c r="I50" i="1"/>
  <c r="I346" i="1"/>
  <c r="F468" i="1"/>
  <c r="I466" i="1"/>
  <c r="I77" i="1"/>
  <c r="F77" i="1"/>
  <c r="I92" i="1"/>
  <c r="F92" i="1"/>
  <c r="I119" i="1"/>
  <c r="F119" i="1"/>
  <c r="I163" i="1"/>
  <c r="I186" i="1"/>
  <c r="F186" i="1"/>
  <c r="I198" i="1"/>
  <c r="F198" i="1"/>
  <c r="F346" i="1"/>
  <c r="F466" i="1"/>
  <c r="G463" i="1"/>
  <c r="F50" i="1"/>
  <c r="J464" i="1"/>
  <c r="I61" i="1"/>
  <c r="G464" i="1"/>
  <c r="F61" i="1"/>
  <c r="I255" i="1"/>
  <c r="F255" i="1"/>
  <c r="K463" i="1"/>
  <c r="K464" i="1"/>
  <c r="H464" i="1"/>
  <c r="I67" i="1"/>
  <c r="F67" i="1"/>
  <c r="I83" i="1"/>
  <c r="I483" i="1" s="1"/>
  <c r="F83" i="1"/>
  <c r="F483" i="1" s="1"/>
  <c r="I99" i="1"/>
  <c r="F99" i="1"/>
  <c r="I113" i="1"/>
  <c r="F113" i="1"/>
  <c r="I160" i="1"/>
  <c r="F160" i="1"/>
  <c r="I172" i="1"/>
  <c r="F172" i="1"/>
  <c r="I193" i="1"/>
  <c r="F193" i="1"/>
  <c r="I226" i="1"/>
  <c r="F226" i="1"/>
  <c r="I290" i="1"/>
  <c r="F290" i="1"/>
  <c r="F318" i="1"/>
  <c r="I409" i="1"/>
  <c r="F409" i="1"/>
  <c r="I415" i="1"/>
  <c r="F415" i="1"/>
  <c r="I421" i="1"/>
  <c r="F421" i="1"/>
  <c r="I454" i="1"/>
  <c r="F454" i="1"/>
  <c r="I467" i="1"/>
  <c r="F467" i="1"/>
  <c r="I465" i="1"/>
  <c r="F465" i="1"/>
  <c r="I481" i="1"/>
  <c r="F481" i="1"/>
  <c r="I475" i="1"/>
  <c r="F475" i="1"/>
  <c r="J463" i="1"/>
  <c r="H463" i="1"/>
  <c r="K453" i="1"/>
  <c r="G453" i="1"/>
  <c r="E453" i="1"/>
  <c r="C453" i="1"/>
  <c r="G9" i="1"/>
  <c r="G480" i="1" s="1"/>
  <c r="J453" i="1"/>
  <c r="H453" i="1"/>
  <c r="D453" i="1"/>
  <c r="K9" i="1"/>
  <c r="K480" i="1" s="1"/>
  <c r="C9" i="1"/>
  <c r="C480" i="1" s="1"/>
  <c r="I21" i="1"/>
  <c r="K49" i="1"/>
  <c r="K450" i="1" s="1"/>
  <c r="K482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80" i="1"/>
  <c r="I35" i="1"/>
  <c r="B9" i="1"/>
  <c r="B480" i="1" s="1"/>
  <c r="B226" i="1"/>
  <c r="B49" i="1" s="1"/>
  <c r="B463" i="1"/>
  <c r="K8" i="1" l="1"/>
  <c r="K47" i="1" s="1"/>
  <c r="F35" i="1"/>
  <c r="G8" i="1"/>
  <c r="G47" i="1" s="1"/>
  <c r="F34" i="1"/>
  <c r="L34" i="1" s="1"/>
  <c r="M34" i="1" s="1"/>
  <c r="J473" i="1"/>
  <c r="E480" i="1"/>
  <c r="E472" i="1"/>
  <c r="B450" i="1"/>
  <c r="B482" i="1" s="1"/>
  <c r="L370" i="1"/>
  <c r="M370" i="1" s="1"/>
  <c r="C8" i="1"/>
  <c r="C47" i="1" s="1"/>
  <c r="I484" i="1"/>
  <c r="B8" i="1"/>
  <c r="B47" i="1" s="1"/>
  <c r="I9" i="1"/>
  <c r="L290" i="1"/>
  <c r="M290" i="1" s="1"/>
  <c r="E8" i="1"/>
  <c r="E47" i="1" s="1"/>
  <c r="J8" i="1"/>
  <c r="J47" i="1" s="1"/>
  <c r="I47" i="1" s="1"/>
  <c r="L10" i="1"/>
  <c r="M10" i="1" s="1"/>
  <c r="J472" i="1"/>
  <c r="L318" i="1"/>
  <c r="M318" i="1" s="1"/>
  <c r="L50" i="1"/>
  <c r="M50" i="1" s="1"/>
  <c r="L457" i="1"/>
  <c r="M457" i="1" s="1"/>
  <c r="F9" i="1"/>
  <c r="H480" i="1"/>
  <c r="F480" i="1" s="1"/>
  <c r="K472" i="1"/>
  <c r="H473" i="1"/>
  <c r="D472" i="1"/>
  <c r="G473" i="1"/>
  <c r="L466" i="1"/>
  <c r="M466" i="1" s="1"/>
  <c r="L346" i="1"/>
  <c r="M346" i="1" s="1"/>
  <c r="I480" i="1"/>
  <c r="E473" i="1"/>
  <c r="K473" i="1"/>
  <c r="I473" i="1" s="1"/>
  <c r="C472" i="1"/>
  <c r="G472" i="1"/>
  <c r="D473" i="1"/>
  <c r="L468" i="1"/>
  <c r="M468" i="1" s="1"/>
  <c r="C473" i="1"/>
  <c r="H472" i="1"/>
  <c r="L21" i="1"/>
  <c r="M21" i="1" s="1"/>
  <c r="I463" i="1"/>
  <c r="L481" i="1"/>
  <c r="M481" i="1" s="1"/>
  <c r="L67" i="1"/>
  <c r="L198" i="1"/>
  <c r="M198" i="1" s="1"/>
  <c r="L421" i="1"/>
  <c r="M421" i="1" s="1"/>
  <c r="L160" i="1"/>
  <c r="M160" i="1" s="1"/>
  <c r="L467" i="1"/>
  <c r="M467" i="1" s="1"/>
  <c r="L409" i="1"/>
  <c r="M409" i="1" s="1"/>
  <c r="L193" i="1"/>
  <c r="M193" i="1" s="1"/>
  <c r="L99" i="1"/>
  <c r="M99" i="1" s="1"/>
  <c r="L186" i="1"/>
  <c r="M186" i="1" s="1"/>
  <c r="L163" i="1"/>
  <c r="M163" i="1" s="1"/>
  <c r="L119" i="1"/>
  <c r="M119" i="1" s="1"/>
  <c r="L92" i="1"/>
  <c r="M92" i="1" s="1"/>
  <c r="L77" i="1"/>
  <c r="M77" i="1" s="1"/>
  <c r="I453" i="1"/>
  <c r="F453" i="1"/>
  <c r="L465" i="1"/>
  <c r="M465" i="1" s="1"/>
  <c r="L454" i="1"/>
  <c r="M454" i="1" s="1"/>
  <c r="L415" i="1"/>
  <c r="M415" i="1" s="1"/>
  <c r="L226" i="1"/>
  <c r="M226" i="1" s="1"/>
  <c r="L172" i="1"/>
  <c r="M172" i="1" s="1"/>
  <c r="L113" i="1"/>
  <c r="M113" i="1" s="1"/>
  <c r="L83" i="1"/>
  <c r="L483" i="1" s="1"/>
  <c r="L61" i="1"/>
  <c r="M61" i="1" s="1"/>
  <c r="F463" i="1"/>
  <c r="L475" i="1"/>
  <c r="M475" i="1" s="1"/>
  <c r="L255" i="1"/>
  <c r="M255" i="1" s="1"/>
  <c r="F464" i="1"/>
  <c r="I464" i="1"/>
  <c r="J450" i="1"/>
  <c r="I49" i="1"/>
  <c r="G450" i="1"/>
  <c r="F49" i="1"/>
  <c r="H8" i="1"/>
  <c r="H47" i="1" s="1"/>
  <c r="L36" i="1"/>
  <c r="M36" i="1" s="1"/>
  <c r="K451" i="1"/>
  <c r="K471" i="1" s="1"/>
  <c r="L35" i="1"/>
  <c r="M35" i="1" s="1"/>
  <c r="F47" i="1" l="1"/>
  <c r="I472" i="1"/>
  <c r="F473" i="1"/>
  <c r="L473" i="1" s="1"/>
  <c r="M473" i="1" s="1"/>
  <c r="L484" i="1"/>
  <c r="M484" i="1" s="1"/>
  <c r="I8" i="1"/>
  <c r="M83" i="1"/>
  <c r="M483" i="1" s="1"/>
  <c r="C451" i="1"/>
  <c r="C471" i="1" s="1"/>
  <c r="L9" i="1"/>
  <c r="M9" i="1" s="1"/>
  <c r="M67" i="1"/>
  <c r="B451" i="1"/>
  <c r="B471" i="1" s="1"/>
  <c r="E451" i="1"/>
  <c r="E471" i="1" s="1"/>
  <c r="D451" i="1"/>
  <c r="D471" i="1" s="1"/>
  <c r="L463" i="1"/>
  <c r="M463" i="1" s="1"/>
  <c r="G451" i="1"/>
  <c r="G471" i="1" s="1"/>
  <c r="G482" i="1"/>
  <c r="F482" i="1" s="1"/>
  <c r="F472" i="1"/>
  <c r="L472" i="1" s="1"/>
  <c r="M472" i="1" s="1"/>
  <c r="H451" i="1"/>
  <c r="H471" i="1" s="1"/>
  <c r="L480" i="1"/>
  <c r="M480" i="1" s="1"/>
  <c r="L464" i="1"/>
  <c r="M464" i="1" s="1"/>
  <c r="L453" i="1"/>
  <c r="M453" i="1" s="1"/>
  <c r="L47" i="1"/>
  <c r="M47" i="1" s="1"/>
  <c r="F450" i="1"/>
  <c r="D482" i="1"/>
  <c r="J482" i="1"/>
  <c r="I482" i="1" s="1"/>
  <c r="I450" i="1"/>
  <c r="J451" i="1"/>
  <c r="L49" i="1"/>
  <c r="M49" i="1" s="1"/>
  <c r="F8" i="1"/>
  <c r="L8" i="1" l="1"/>
  <c r="M8" i="1" s="1"/>
  <c r="F471" i="1"/>
  <c r="F451" i="1"/>
  <c r="L450" i="1"/>
  <c r="M450" i="1" s="1"/>
  <c r="L482" i="1"/>
  <c r="M482" i="1" s="1"/>
  <c r="I451" i="1"/>
  <c r="J471" i="1"/>
  <c r="I471" i="1" s="1"/>
  <c r="L471" i="1" l="1"/>
  <c r="M471" i="1" s="1"/>
  <c r="L451" i="1"/>
  <c r="M451" i="1" s="1"/>
  <c r="B472" i="1"/>
  <c r="B473" i="1" l="1"/>
</calcChain>
</file>

<file path=xl/sharedStrings.xml><?xml version="1.0" encoding="utf-8"?>
<sst xmlns="http://schemas.openxmlformats.org/spreadsheetml/2006/main" count="428" uniqueCount="278">
  <si>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</si>
  <si>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</si>
  <si>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</si>
  <si>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</si>
  <si>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</si>
  <si>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</si>
  <si>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</si>
  <si>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</si>
  <si>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</si>
  <si>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</si>
  <si>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</si>
  <si>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</si>
  <si>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</si>
  <si>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</si>
  <si>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</si>
  <si>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</si>
  <si>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</si>
  <si>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</si>
  <si>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</si>
  <si>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</si>
  <si>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</si>
  <si>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</si>
  <si>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</si>
  <si>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</si>
  <si>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</si>
  <si>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</si>
  <si>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</si>
  <si>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</si>
  <si>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</si>
  <si>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</si>
  <si>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</si>
  <si>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</si>
  <si>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</si>
  <si>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</si>
  <si>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</si>
  <si>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</si>
  <si>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</si>
  <si>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</si>
  <si>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</si>
  <si>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</si>
  <si>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</si>
  <si>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</si>
  <si>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</si>
  <si>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</si>
  <si>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</si>
  <si>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</si>
  <si>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</si>
  <si>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</si>
  <si>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</si>
  <si>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</si>
  <si>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</si>
  <si>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</si>
  <si>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</si>
  <si>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</si>
  <si>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</si>
  <si>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</si>
  <si>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</si>
  <si>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</si>
  <si>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</si>
  <si>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</si>
  <si>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</si>
  <si>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</si>
  <si>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</si>
  <si>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</si>
  <si>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</si>
  <si>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</si>
  <si>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</si>
  <si>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</si>
  <si>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</si>
  <si>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</si>
  <si>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</si>
  <si>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</si>
  <si>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</si>
  <si>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</si>
  <si>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</si>
  <si>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</si>
  <si>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</si>
  <si>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</si>
  <si>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</si>
  <si>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</si>
  <si>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</si>
  <si>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</si>
  <si>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</si>
  <si>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</si>
  <si>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</si>
  <si>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</si>
  <si>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</si>
  <si>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</si>
  <si>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</si>
  <si>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обеспеч сохранности жилых помещений, закрепл.за детьми-сиротами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</si>
  <si>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</si>
  <si>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</si>
  <si>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</si>
  <si>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</si>
  <si>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</si>
  <si>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</si>
  <si>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</si>
  <si>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</si>
  <si>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</si>
  <si>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</si>
  <si>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</si>
  <si>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</si>
  <si>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</si>
  <si>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</si>
  <si>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</si>
  <si>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</si>
  <si>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</si>
  <si>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</si>
  <si>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</si>
  <si>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</si>
  <si>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</si>
  <si>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</si>
  <si>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</si>
  <si>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</si>
  <si>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</si>
  <si>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</si>
  <si>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</si>
  <si>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</si>
  <si>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</si>
  <si>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</si>
  <si>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</si>
  <si>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</si>
  <si>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</si>
  <si>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</si>
  <si>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</si>
  <si>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</si>
  <si>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</si>
  <si>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</si>
  <si>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</si>
  <si>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</si>
  <si>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</si>
  <si>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</si>
  <si>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</si>
  <si>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</si>
  <si>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</si>
  <si>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</si>
  <si>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</si>
  <si>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</si>
  <si>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</si>
  <si>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</si>
  <si>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</si>
  <si>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</si>
  <si>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</si>
  <si>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</si>
  <si>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</si>
  <si>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</si>
  <si>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</si>
  <si>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</si>
  <si>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</si>
  <si>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</si>
  <si>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</si>
  <si>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</si>
  <si>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</si>
  <si>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</si>
  <si>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</si>
  <si>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</si>
  <si>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</si>
  <si>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</si>
  <si>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</si>
  <si>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</si>
  <si>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</si>
  <si>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</si>
  <si>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</si>
  <si>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</si>
  <si>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</si>
  <si>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</si>
  <si>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</si>
  <si>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</si>
  <si>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</si>
  <si>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</si>
  <si>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</si>
  <si>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</si>
  <si>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</si>
  <si>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</si>
  <si>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</si>
  <si>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</si>
  <si>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</si>
  <si>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</si>
  <si>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</si>
  <si>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</si>
  <si>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</si>
  <si>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</si>
  <si>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</si>
  <si>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</si>
  <si>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</si>
  <si>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</si>
  <si>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</si>
  <si>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</si>
  <si>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</si>
  <si>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</si>
  <si>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</si>
  <si>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</si>
  <si>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</si>
  <si>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</si>
  <si>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</si>
  <si>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</si>
  <si>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</si>
  <si>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</si>
  <si>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</si>
  <si>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</si>
  <si>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</si>
  <si>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</si>
  <si>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</si>
  <si>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</si>
  <si>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</si>
  <si>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</si>
  <si>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</si>
  <si>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</si>
  <si>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</si>
  <si>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</si>
  <si>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</si>
  <si>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</si>
  <si>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</si>
  <si>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</si>
  <si>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</si>
  <si>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</si>
  <si>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</si>
  <si>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</si>
  <si>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</si>
  <si>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</si>
  <si>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</si>
  <si>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</si>
  <si>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</si>
  <si>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</si>
  <si>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</si>
  <si>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</si>
  <si>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</si>
  <si>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</si>
  <si>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</si>
  <si>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</si>
  <si>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</si>
  <si>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</si>
  <si>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</si>
  <si>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</si>
  <si>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</si>
  <si>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</si>
  <si>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</si>
  <si>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Мероприятия по культуре(ремонт рогнединского ДК)</t>
  </si>
  <si>
    <t>специалист по тарифам</t>
  </si>
  <si>
    <t>Ремонт автомобильной дороги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</si>
  <si>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</si>
  <si>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</si>
  <si>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</si>
  <si>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</si>
  <si>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</si>
  <si>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ремонт спортзала</t>
  </si>
  <si>
    <t>Исполнено на 01.01.2025</t>
  </si>
  <si>
    <t>Бюджетные ассигнования на 2025год (первоначальная редакция - Решение о бюджете от 20.12.2024 года №7-38)</t>
  </si>
  <si>
    <t>2025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</si>
  <si>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2025 год и на плановый период 2026 и 2027 годов"</t>
    </r>
  </si>
  <si>
    <t>проведение ККР</t>
  </si>
  <si>
    <t>компенсация части родительской платы в ДДУ</t>
  </si>
  <si>
    <t>Льгоды ЖКХ пед. Раб.и раб. Культуры</t>
  </si>
  <si>
    <t>питание детей из многодетных семей</t>
  </si>
  <si>
    <t>ЕДВ Советникам директора</t>
  </si>
  <si>
    <r>
      <rPr>
        <b/>
        <sz val="10"/>
        <rFont val="Times New Roman"/>
        <family val="1"/>
        <charset val="204"/>
      </rPr>
      <t>614-</t>
    </r>
    <r>
      <rPr>
        <sz val="10"/>
        <rFont val="Times New Roman"/>
        <family val="1"/>
        <charset val="204"/>
      </rPr>
      <t xml:space="preserve">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сфере" отражаются расходы бюджетов бюджетной системы Российской Федерации на предоставление бюджетным учреждениям субсидий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
</t>
    </r>
  </si>
  <si>
    <t>капитальный ремонт автомобильной дороги Шаровичи-Милеево</t>
  </si>
  <si>
    <t>охрана труда</t>
  </si>
  <si>
    <t>Бюджетные ассигнования на 2025год (действующая редакция - Решение о бюджете от 14.02.202 года №7-42</t>
  </si>
  <si>
    <t>Исполнено на 1 апреля 2025 года</t>
  </si>
  <si>
    <t>Увеличение прочих неналоговых доходов осуществляется за счет инициативных платежей на реализацию инициативных проектов в рамках регионального проекта «Решаем вместе» на благоустройство территории МБДОУ Рогнединский детский сад «Солнышко» в сумме 150 000,00 рублей</t>
  </si>
  <si>
    <t>Увеличение безвозмездных поступлений за счет субвенций связано с внесением изменений в Закон Брянской области № 19-З «Об областном бюджете на 2025 год и на плановый период 2026 и 2027 годов»  согласно которому, бюджету района дополнительно распределена субвенция на приобретение жилья детям-сиротам в сумме 5 205 618,00 руб.
      Так же в рамках уточнения областного бюджета уменьшена субвенция на организацию и осуществление деятельности по опеке и попечительству в 2025 году – 863 500,00 руб.</t>
  </si>
  <si>
    <t>В рамках уточнения областного бюджета уменьшена субвенция на организацию и осуществление деятельности по опеке и попечительству в 2025 году – 863 500,00 руб</t>
  </si>
  <si>
    <t>Увеличение  за счет субвенций связано с внесением изменений в Закон Брянской области № 19-З «Об областном бюджете на 2025 год и на плановый период 2026 и 2027 годов»  согласно которому, бюджету района дополнительно распределена субвенция на приобретение жилья детям-сиротам в сумме 5 205 618,00 руб. (сертификаты)</t>
  </si>
  <si>
    <t>Государственная поддержка отрасли культуры поощрение лучших учереждений культуры</t>
  </si>
  <si>
    <t>Увеличение на поддержку отрасли культуры в сумме 106 383,00 рублей поощрение лучшего сельского учреждения культуры (Снопоткой ДК), по постановлению Правительства Брянской области № 154-п от 24.03.2025г.+ 1074,58 софинансирование из местного бюджета</t>
  </si>
  <si>
    <t>Увеличение на поддержку отрасли культуры в сумме 106 383,00 рублей поощрение лучшего сельского учреждения культуры (Снопоткой ДК), по постановлению Правительства Брянской области № 154-п от 24.03.2025г</t>
  </si>
  <si>
    <t>инициативные проекты</t>
  </si>
  <si>
    <t>приобретение специализированной техники для предприятий ЖКХ</t>
  </si>
  <si>
    <t>Увеличение в связи с выделением субсидии согласно постановления Правительства Брянской области № 154-п от 24.03.2025г. в сумме 2 326 500,00 рублей - реализацию инициативных проектов в рамках регионального проекта «Решаем вместе» на благоустройство территории МБДОУ Рогнединский детский сад «Солнышко»</t>
  </si>
  <si>
    <t>Увеличение в связи с выделением субсидии бюджету Рогнединского муниципального района на приобретение специализированной техники для предприятий ЖКХ в сумме 15 500 000,00 рублей по Закону Брянской области № 19-З от 28.02.2025г.«Об областном бюджете на 2025 год и на плановый период 2026 и 2027 годов»; + софинансирование из местного бюджета 156 565,66 руб. (за счет остатков на 01.01.2025г.)</t>
  </si>
  <si>
    <t xml:space="preserve">- на поддержку отрасли культуры в сумме 106 383,00 рублей поощрение лучшего сельского учреждения культуры (Снопотской ДК), по постановлению Правительства Брянской области № 154-п от 24.03.2025г.
-  выделена субсидия бюджету Рогнединского муниципального района на приобретение специализированной техники для предприятий ЖКХ в сумме 15 500 000,00 рублей по Закону Брянской области № 19-З от 28.02.2025г. о внесении изменений в Закон Брянской области «Об областном бюджете на 2025 год и на плановый период 2026 и 2027 годов»;
-  выделена субсидия согласно постановления Правительства Брянской области № 154-п от 24.03.2025г. в сумме 2 326 500,00 рублей реализацию инициативных проектов в рамках регионального проекта «Решаем вместе» на благоустройство территории МБДОУ Рогнединский детский сад «Солнышко»;                                                       -выделена субсидия на ремонт автомобильной дороги в сумме 6 360 551,18 руб. по Постановлению Правительства Брянской области № 150-п от 24.03.2025г.
</t>
  </si>
  <si>
    <t xml:space="preserve">Увеличение в связи с выделением субсидии согласно постановления Правительства Брянской области № 154-п от 24.03.2025г. в сумме 2 326 500,00 рублей - реализацию инициативных проектов в рамках регионального проекта «Решаем вместе» на благоустройство территории МБДОУ Рогнединский детский сад «Солнышко»;                                                                + 150 000,00 руб. инициативные платежи граждан                                      + 23 500,00 руб. софинансирование из местного бюджета (за счет остатков средств на 01.01.2025г.)                                                    Увеличение в связи  с выделением субсидии на ремонт дороги в н.п. Троицкое согласно постановлению Правительства Брянской области № 150-п от 24.03.2025г. в сумме 6 360 551,18 руб.                         + софинансирование из местного бюджета 64 248,00 руб.                                  </t>
  </si>
  <si>
    <t>Увеличение в связи  с выделением субсидии на ремонт дороги в н.п. Троицкое согласно Постановления Правительства Брянской области № 150-п от 24.03.2025г. в сумме 6 360 551,18 руб.</t>
  </si>
  <si>
    <t>Увеличение в связи с выделением субсидии бюджету Рогнединского муниципального района на приобретение специализированной техники для предприятий ЖКХ в сумме 15 500 000,00 рублей по Закону Брянской области № 19-З от 28.02.2025г.«Об областном бюджете на 2025 год и на плановый период 2026 и 2027 годов»</t>
  </si>
  <si>
    <t xml:space="preserve">-выделена субсидия на ремонт автомобильной дороги в сумме 6 360 551,18 руб. по Постановлению Правительства Брянской области № 150-п от 24.03.2025г.
</t>
  </si>
  <si>
    <t>оплата проживания в командировке</t>
  </si>
  <si>
    <t>На проживание в гостинице главы администрации (участие в муниципальном форуме "Мала Родина-сила России" (за счет средств остатка на 01.01.2025г.)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</si>
</sst>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211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49" fontId="10" fillId="6" borderId="5" xfId="1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vertical="center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10" borderId="5" xfId="1" applyNumberFormat="1" applyFont="1" applyFill="1" applyBorder="1" applyAlignment="1">
      <alignment horizontal="left" vertical="center" wrapText="1"/>
    </xf>
    <xf numFmtId="0" fontId="0" fillId="10" borderId="0" xfId="0" applyFill="1" applyAlignment="1">
      <alignment vertical="center"/>
    </xf>
    <xf numFmtId="49" fontId="10" fillId="11" borderId="5" xfId="1" applyNumberFormat="1" applyFont="1" applyFill="1" applyBorder="1" applyAlignment="1">
      <alignment horizontal="left" vertical="center" wrapText="1"/>
    </xf>
    <xf numFmtId="0" fontId="0" fillId="11" borderId="0" xfId="0" applyFill="1" applyAlignment="1">
      <alignment vertical="center"/>
    </xf>
    <xf numFmtId="0" fontId="12" fillId="20" borderId="5" xfId="0" applyFont="1" applyFill="1" applyBorder="1" applyAlignment="1">
      <alignment horizontal="left" vertical="center" wrapText="1" indent="1" shrinkToFit="1"/>
    </xf>
    <xf numFmtId="4" fontId="10" fillId="20" borderId="5" xfId="0" applyNumberFormat="1" applyFont="1" applyFill="1" applyBorder="1" applyAlignment="1">
      <alignment horizontal="center" vertical="center"/>
    </xf>
    <xf numFmtId="4" fontId="10" fillId="20" borderId="5" xfId="1" applyNumberFormat="1" applyFont="1" applyFill="1" applyBorder="1" applyAlignment="1">
      <alignment horizontal="center" vertical="center"/>
    </xf>
    <xf numFmtId="4" fontId="9" fillId="20" borderId="5" xfId="0" applyNumberFormat="1" applyFont="1" applyFill="1" applyBorder="1" applyAlignment="1">
      <alignment horizontal="center" vertical="center" wrapText="1" shrinkToFit="1"/>
    </xf>
    <xf numFmtId="49" fontId="10" fillId="20" borderId="5" xfId="1" applyNumberFormat="1" applyFont="1" applyFill="1" applyBorder="1" applyAlignment="1">
      <alignment horizontal="left" vertical="center" wrapText="1"/>
    </xf>
    <xf numFmtId="0" fontId="0" fillId="20" borderId="0" xfId="0" applyFill="1" applyAlignment="1">
      <alignment vertical="center"/>
    </xf>
    <xf numFmtId="0" fontId="37" fillId="25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 indent="1" shrinkToFi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6"/>
  <sheetViews>
    <sheetView tabSelected="1" view="pageBreakPreview" zoomScale="72" zoomScaleNormal="85" zoomScaleSheetLayoutView="72" workbookViewId="0">
      <pane xSplit="1" ySplit="7" topLeftCell="C462" activePane="bottomRight" state="frozen"/>
      <selection pane="topRight" activeCell="B1" sqref="B1"/>
      <selection pane="bottomLeft" activeCell="A8" sqref="A8"/>
      <selection pane="bottomRight" activeCell="H462" sqref="H462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206" t="s">
        <v>249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187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208" t="s">
        <v>0</v>
      </c>
      <c r="B4" s="137" t="s">
        <v>240</v>
      </c>
      <c r="C4" s="208" t="s">
        <v>248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9" t="s">
        <v>188</v>
      </c>
    </row>
    <row r="5" spans="1:14" s="23" customFormat="1" ht="17.45" customHeight="1" x14ac:dyDescent="0.25">
      <c r="A5" s="208"/>
      <c r="B5" s="210" t="s">
        <v>246</v>
      </c>
      <c r="C5" s="209" t="s">
        <v>247</v>
      </c>
      <c r="D5" s="209" t="s">
        <v>258</v>
      </c>
      <c r="E5" s="207" t="s">
        <v>259</v>
      </c>
      <c r="F5" s="208" t="s">
        <v>194</v>
      </c>
      <c r="G5" s="208"/>
      <c r="H5" s="208"/>
      <c r="I5" s="208"/>
      <c r="J5" s="208"/>
      <c r="K5" s="208"/>
      <c r="L5" s="208"/>
      <c r="M5" s="207" t="s">
        <v>193</v>
      </c>
      <c r="N5" s="209"/>
    </row>
    <row r="6" spans="1:14" s="23" customFormat="1" ht="103.5" customHeight="1" x14ac:dyDescent="0.25">
      <c r="A6" s="208"/>
      <c r="B6" s="210"/>
      <c r="C6" s="209"/>
      <c r="D6" s="209"/>
      <c r="E6" s="207"/>
      <c r="F6" s="138" t="s">
        <v>189</v>
      </c>
      <c r="G6" s="138" t="s">
        <v>190</v>
      </c>
      <c r="H6" s="138" t="s">
        <v>97</v>
      </c>
      <c r="I6" s="138" t="s">
        <v>191</v>
      </c>
      <c r="J6" s="138" t="s">
        <v>190</v>
      </c>
      <c r="K6" s="138" t="s">
        <v>97</v>
      </c>
      <c r="L6" s="138" t="s">
        <v>192</v>
      </c>
      <c r="M6" s="207"/>
      <c r="N6" s="209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340064961.88</v>
      </c>
      <c r="C8" s="7">
        <f t="shared" si="1"/>
        <v>280952746.20999998</v>
      </c>
      <c r="D8" s="7">
        <f t="shared" ref="D8" si="2">D9+D34</f>
        <v>280952746.20999998</v>
      </c>
      <c r="E8" s="7">
        <f t="shared" si="1"/>
        <v>46806806.619999997</v>
      </c>
      <c r="F8" s="7">
        <f>G8+H8</f>
        <v>29649052.18</v>
      </c>
      <c r="G8" s="7">
        <f t="shared" si="1"/>
        <v>29499052.18</v>
      </c>
      <c r="H8" s="7">
        <f t="shared" si="1"/>
        <v>150000</v>
      </c>
      <c r="I8" s="7">
        <f>J8+K8</f>
        <v>-863500</v>
      </c>
      <c r="J8" s="7">
        <f t="shared" si="1"/>
        <v>-863500</v>
      </c>
      <c r="K8" s="7">
        <f t="shared" si="1"/>
        <v>0</v>
      </c>
      <c r="L8" s="7">
        <f>I8+F8</f>
        <v>28785552.18</v>
      </c>
      <c r="M8" s="7">
        <f>D8+L8</f>
        <v>309738298.38999999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51943538.809999995</v>
      </c>
      <c r="C9" s="9">
        <f t="shared" si="3"/>
        <v>89653000</v>
      </c>
      <c r="D9" s="9">
        <f t="shared" ref="D9" si="4">D10+D21</f>
        <v>89653000</v>
      </c>
      <c r="E9" s="9">
        <f>E10+E21</f>
        <v>10877567.639999999</v>
      </c>
      <c r="F9" s="9">
        <f t="shared" ref="F9:F45" si="5">G9+H9</f>
        <v>150000</v>
      </c>
      <c r="G9" s="9">
        <f t="shared" si="3"/>
        <v>0</v>
      </c>
      <c r="H9" s="9">
        <f t="shared" si="3"/>
        <v>150000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150000</v>
      </c>
      <c r="M9" s="9">
        <f t="shared" ref="M9:M45" si="8">D9+L9</f>
        <v>89803000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49540693.689999998</v>
      </c>
      <c r="C10" s="9">
        <f t="shared" ref="C10:K10" si="9">SUM(C11:C20)-C12</f>
        <v>52578000</v>
      </c>
      <c r="D10" s="9">
        <f t="shared" ref="D10" si="10">SUM(D11:D20)-D12</f>
        <v>52578000</v>
      </c>
      <c r="E10" s="9">
        <f t="shared" si="9"/>
        <v>10606696.029999999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52578000</v>
      </c>
      <c r="N10" s="175"/>
    </row>
    <row r="11" spans="1:14" s="4" customFormat="1" ht="37.5" customHeight="1" x14ac:dyDescent="0.25">
      <c r="A11" s="10" t="s">
        <v>4</v>
      </c>
      <c r="B11" s="11">
        <v>40102341.799999997</v>
      </c>
      <c r="C11" s="11">
        <v>43058000</v>
      </c>
      <c r="D11" s="11">
        <v>43058000</v>
      </c>
      <c r="E11" s="11">
        <v>7824298.8300000001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43058000</v>
      </c>
      <c r="N11" s="181"/>
    </row>
    <row r="12" spans="1:14" s="4" customFormat="1" ht="28.5" customHeight="1" x14ac:dyDescent="0.25">
      <c r="A12" s="13" t="s">
        <v>5</v>
      </c>
      <c r="B12" s="14">
        <v>35111498</v>
      </c>
      <c r="C12" s="14">
        <v>37880100</v>
      </c>
      <c r="D12" s="14">
        <v>37880100</v>
      </c>
      <c r="E12" s="14">
        <v>1256720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37880100</v>
      </c>
      <c r="N12" s="134"/>
    </row>
    <row r="13" spans="1:14" s="4" customFormat="1" ht="19.5" customHeight="1" x14ac:dyDescent="0.25">
      <c r="A13" s="10" t="s">
        <v>6</v>
      </c>
      <c r="B13" s="16">
        <v>7611515.1200000001</v>
      </c>
      <c r="C13" s="16">
        <v>7717000</v>
      </c>
      <c r="D13" s="16">
        <v>7717000</v>
      </c>
      <c r="E13" s="16">
        <v>1854037.53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7717000</v>
      </c>
      <c r="N13" s="175"/>
    </row>
    <row r="14" spans="1:14" s="4" customFormat="1" ht="18.75" customHeight="1" x14ac:dyDescent="0.25">
      <c r="A14" s="10" t="s">
        <v>7</v>
      </c>
      <c r="B14" s="16">
        <v>0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690507</v>
      </c>
      <c r="C15" s="20">
        <v>755000</v>
      </c>
      <c r="D15" s="20">
        <v>755000</v>
      </c>
      <c r="E15" s="20">
        <v>276982.87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755000</v>
      </c>
      <c r="N15" s="175"/>
    </row>
    <row r="16" spans="1:14" s="4" customFormat="1" ht="38.25" x14ac:dyDescent="0.25">
      <c r="A16" s="10" t="s">
        <v>9</v>
      </c>
      <c r="B16" s="16">
        <v>422747.17</v>
      </c>
      <c r="C16" s="16">
        <v>478000</v>
      </c>
      <c r="D16" s="16">
        <v>478000</v>
      </c>
      <c r="E16" s="16">
        <v>341383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478000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713582.6</v>
      </c>
      <c r="C19" s="16">
        <v>570000</v>
      </c>
      <c r="D19" s="16">
        <v>570000</v>
      </c>
      <c r="E19" s="16">
        <v>309993.8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570000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2402845.12</v>
      </c>
      <c r="C21" s="9">
        <f t="shared" ref="C21:K21" si="11">SUM(C22:C33)</f>
        <v>37075000</v>
      </c>
      <c r="D21" s="9">
        <f t="shared" ref="D21" si="12">SUM(D22:D33)</f>
        <v>37075000</v>
      </c>
      <c r="E21" s="9">
        <f t="shared" si="11"/>
        <v>270871.61000000004</v>
      </c>
      <c r="F21" s="9">
        <f t="shared" si="5"/>
        <v>150000</v>
      </c>
      <c r="G21" s="9">
        <f t="shared" si="11"/>
        <v>0</v>
      </c>
      <c r="H21" s="9">
        <f t="shared" si="11"/>
        <v>150000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150000</v>
      </c>
      <c r="M21" s="9">
        <f t="shared" si="8"/>
        <v>37225000</v>
      </c>
      <c r="N21" s="117"/>
    </row>
    <row r="22" spans="1:14" s="4" customFormat="1" ht="30" x14ac:dyDescent="0.25">
      <c r="A22" s="19" t="s">
        <v>15</v>
      </c>
      <c r="B22" s="16">
        <v>304097.84000000003</v>
      </c>
      <c r="C22" s="16">
        <v>326000</v>
      </c>
      <c r="D22" s="16">
        <v>326000</v>
      </c>
      <c r="E22" s="16">
        <v>44296.39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326000</v>
      </c>
      <c r="N22" s="173"/>
    </row>
    <row r="23" spans="1:14" s="4" customFormat="1" ht="30" x14ac:dyDescent="0.25">
      <c r="A23" s="19" t="s">
        <v>16</v>
      </c>
      <c r="B23" s="16">
        <v>101131.53</v>
      </c>
      <c r="C23" s="16">
        <v>77000</v>
      </c>
      <c r="D23" s="16">
        <v>77000</v>
      </c>
      <c r="E23" s="16">
        <v>13059.94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77000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5286.27</v>
      </c>
      <c r="C26" s="16">
        <v>10000</v>
      </c>
      <c r="D26" s="16">
        <v>10000</v>
      </c>
      <c r="E26" s="16">
        <v>1325.52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10000</v>
      </c>
      <c r="N26" s="173"/>
    </row>
    <row r="27" spans="1:14" s="4" customFormat="1" ht="30" x14ac:dyDescent="0.25">
      <c r="A27" s="19" t="s">
        <v>20</v>
      </c>
      <c r="B27" s="16">
        <v>498227.41</v>
      </c>
      <c r="C27" s="16">
        <v>480000</v>
      </c>
      <c r="D27" s="16">
        <v>480000</v>
      </c>
      <c r="E27" s="16">
        <v>201184.44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480000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3736.24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1366068.94</v>
      </c>
      <c r="C30" s="16">
        <v>36000000</v>
      </c>
      <c r="D30" s="16">
        <v>36000000</v>
      </c>
      <c r="E30" s="16">
        <v>0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36000000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128033.13</v>
      </c>
      <c r="C32" s="16">
        <v>182000</v>
      </c>
      <c r="D32" s="16">
        <v>182000</v>
      </c>
      <c r="E32" s="16">
        <v>7269.08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182000</v>
      </c>
      <c r="N32" s="173"/>
    </row>
    <row r="33" spans="1:501" s="4" customFormat="1" ht="63.75" x14ac:dyDescent="0.25">
      <c r="A33" s="19" t="s">
        <v>26</v>
      </c>
      <c r="B33" s="16">
        <v>0</v>
      </c>
      <c r="C33" s="16">
        <v>0</v>
      </c>
      <c r="D33" s="16">
        <v>0</v>
      </c>
      <c r="E33" s="16"/>
      <c r="F33" s="16">
        <f t="shared" si="5"/>
        <v>150000</v>
      </c>
      <c r="G33" s="16"/>
      <c r="H33" s="17">
        <v>150000</v>
      </c>
      <c r="I33" s="17">
        <f t="shared" si="6"/>
        <v>0</v>
      </c>
      <c r="J33" s="16"/>
      <c r="K33" s="16"/>
      <c r="L33" s="16">
        <f t="shared" si="7"/>
        <v>150000</v>
      </c>
      <c r="M33" s="16">
        <f t="shared" si="8"/>
        <v>150000</v>
      </c>
      <c r="N33" s="169" t="s">
        <v>260</v>
      </c>
    </row>
    <row r="34" spans="1:501" s="4" customFormat="1" ht="41.25" customHeight="1" x14ac:dyDescent="0.25">
      <c r="A34" s="8" t="s">
        <v>27</v>
      </c>
      <c r="B34" s="9">
        <f>B35+B44+B45+B46</f>
        <v>288121423.06999999</v>
      </c>
      <c r="C34" s="9">
        <f t="shared" ref="C34:K34" si="13">C35+C44+C45+C46</f>
        <v>191299746.20999998</v>
      </c>
      <c r="D34" s="9">
        <f t="shared" ref="D34" si="14">D35+D44+D45+D46</f>
        <v>191299746.20999998</v>
      </c>
      <c r="E34" s="9">
        <f t="shared" si="13"/>
        <v>35929238.979999997</v>
      </c>
      <c r="F34" s="9">
        <f t="shared" si="5"/>
        <v>29499052.18</v>
      </c>
      <c r="G34" s="9">
        <f>G35+G44+G45+G46+G40+G41</f>
        <v>29499052.18</v>
      </c>
      <c r="H34" s="9">
        <f t="shared" si="13"/>
        <v>0</v>
      </c>
      <c r="I34" s="9">
        <f t="shared" si="6"/>
        <v>-863500</v>
      </c>
      <c r="J34" s="9">
        <f t="shared" si="13"/>
        <v>-863500</v>
      </c>
      <c r="K34" s="9">
        <f t="shared" si="13"/>
        <v>0</v>
      </c>
      <c r="L34" s="9">
        <f t="shared" si="7"/>
        <v>28635552.18</v>
      </c>
      <c r="M34" s="9">
        <f t="shared" si="8"/>
        <v>219935298.38999999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288124771.25</v>
      </c>
      <c r="C35" s="16">
        <f t="shared" si="15"/>
        <v>191299746.20999998</v>
      </c>
      <c r="D35" s="16">
        <f t="shared" ref="D35" si="16">D36+D40+D41+D42</f>
        <v>191299746.20999998</v>
      </c>
      <c r="E35" s="16">
        <f>E36+E40+E41+E42</f>
        <v>35929238.979999997</v>
      </c>
      <c r="F35" s="16">
        <f t="shared" si="5"/>
        <v>0</v>
      </c>
      <c r="G35" s="16">
        <v>0</v>
      </c>
      <c r="H35" s="16">
        <f t="shared" si="15"/>
        <v>0</v>
      </c>
      <c r="I35" s="16">
        <f t="shared" si="6"/>
        <v>-863500</v>
      </c>
      <c r="J35" s="16">
        <f>J36+J40+J41+J42+J44</f>
        <v>-863500</v>
      </c>
      <c r="K35" s="16">
        <f t="shared" si="15"/>
        <v>0</v>
      </c>
      <c r="L35" s="16">
        <f t="shared" si="7"/>
        <v>-863500</v>
      </c>
      <c r="M35" s="16">
        <f t="shared" si="8"/>
        <v>190436246.20999998</v>
      </c>
      <c r="N35" s="173"/>
    </row>
    <row r="36" spans="1:501" ht="15" x14ac:dyDescent="0.25">
      <c r="A36" s="10" t="s">
        <v>29</v>
      </c>
      <c r="B36" s="16">
        <f>B37+B38+B39</f>
        <v>78280500</v>
      </c>
      <c r="C36" s="16">
        <f t="shared" ref="C36:K36" si="17">C37+C38+C39</f>
        <v>32977100</v>
      </c>
      <c r="D36" s="16">
        <f t="shared" ref="D36" si="18">D37+D38+D39</f>
        <v>32977100</v>
      </c>
      <c r="E36" s="16">
        <f t="shared" si="17"/>
        <v>8244276</v>
      </c>
      <c r="F36" s="16">
        <f t="shared" si="5"/>
        <v>0</v>
      </c>
      <c r="G36" s="16">
        <f t="shared" si="17"/>
        <v>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0</v>
      </c>
      <c r="M36" s="16">
        <f t="shared" si="8"/>
        <v>32977100</v>
      </c>
      <c r="N36" s="173"/>
    </row>
    <row r="37" spans="1:501" ht="30" customHeight="1" x14ac:dyDescent="0.25">
      <c r="A37" s="22" t="s">
        <v>30</v>
      </c>
      <c r="B37" s="16">
        <v>22358000</v>
      </c>
      <c r="C37" s="16">
        <v>27402000</v>
      </c>
      <c r="D37" s="16">
        <v>27402000</v>
      </c>
      <c r="E37" s="16">
        <v>6850500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27402000</v>
      </c>
      <c r="N37" s="118"/>
    </row>
    <row r="38" spans="1:501" ht="44.25" customHeight="1" x14ac:dyDescent="0.25">
      <c r="A38" s="22" t="s">
        <v>31</v>
      </c>
      <c r="B38" s="16">
        <v>55922500</v>
      </c>
      <c r="C38" s="16">
        <v>5575100</v>
      </c>
      <c r="D38" s="16">
        <v>5575100</v>
      </c>
      <c r="E38" s="16">
        <v>1393776</v>
      </c>
      <c r="F38" s="16">
        <f t="shared" si="5"/>
        <v>0</v>
      </c>
      <c r="G38" s="16"/>
      <c r="H38" s="17"/>
      <c r="I38" s="17">
        <f t="shared" si="6"/>
        <v>0</v>
      </c>
      <c r="J38" s="16"/>
      <c r="K38" s="16"/>
      <c r="L38" s="16">
        <f t="shared" si="7"/>
        <v>0</v>
      </c>
      <c r="M38" s="16">
        <f t="shared" si="8"/>
        <v>5575100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240.75" customHeight="1" x14ac:dyDescent="0.25">
      <c r="A40" s="10" t="s">
        <v>33</v>
      </c>
      <c r="B40" s="16">
        <v>95678493.879999995</v>
      </c>
      <c r="C40" s="16">
        <v>19252106.440000001</v>
      </c>
      <c r="D40" s="16">
        <v>19252106.440000001</v>
      </c>
      <c r="E40" s="16">
        <v>1470780.99</v>
      </c>
      <c r="F40" s="16">
        <f t="shared" si="5"/>
        <v>24293434.18</v>
      </c>
      <c r="G40" s="16">
        <f>17932883+6360551.18</f>
        <v>24293434.18</v>
      </c>
      <c r="H40" s="17"/>
      <c r="I40" s="17">
        <f t="shared" si="6"/>
        <v>0</v>
      </c>
      <c r="J40" s="16"/>
      <c r="K40" s="16"/>
      <c r="L40" s="16">
        <f t="shared" si="7"/>
        <v>24293434.18</v>
      </c>
      <c r="M40" s="16">
        <f t="shared" si="8"/>
        <v>43545540.620000005</v>
      </c>
      <c r="N40" s="173" t="s">
        <v>271</v>
      </c>
    </row>
    <row r="41" spans="1:501" ht="126" customHeight="1" x14ac:dyDescent="0.25">
      <c r="A41" s="10" t="s">
        <v>34</v>
      </c>
      <c r="B41" s="16">
        <v>105211941.12</v>
      </c>
      <c r="C41" s="16">
        <v>128554065.45</v>
      </c>
      <c r="D41" s="16">
        <v>128554065.45</v>
      </c>
      <c r="E41" s="16">
        <v>23782963.239999998</v>
      </c>
      <c r="F41" s="16">
        <f t="shared" si="5"/>
        <v>5205618</v>
      </c>
      <c r="G41" s="16">
        <v>5205618</v>
      </c>
      <c r="H41" s="17"/>
      <c r="I41" s="17">
        <f t="shared" si="6"/>
        <v>-863500</v>
      </c>
      <c r="J41" s="16">
        <v>-863500</v>
      </c>
      <c r="K41" s="16"/>
      <c r="L41" s="16">
        <f t="shared" si="7"/>
        <v>4342118</v>
      </c>
      <c r="M41" s="16">
        <f t="shared" si="8"/>
        <v>132896183.45</v>
      </c>
      <c r="N41" s="182" t="s">
        <v>261</v>
      </c>
    </row>
    <row r="42" spans="1:501" ht="15" x14ac:dyDescent="0.25">
      <c r="A42" s="10" t="s">
        <v>35</v>
      </c>
      <c r="B42" s="16">
        <v>8953836.25</v>
      </c>
      <c r="C42" s="16">
        <v>10516474.32</v>
      </c>
      <c r="D42" s="16">
        <v>10516474.32</v>
      </c>
      <c r="E42" s="16">
        <v>2431218.75</v>
      </c>
      <c r="F42" s="16">
        <f t="shared" si="5"/>
        <v>0</v>
      </c>
      <c r="G42" s="16"/>
      <c r="H42" s="17"/>
      <c r="I42" s="17">
        <f t="shared" si="6"/>
        <v>0</v>
      </c>
      <c r="J42" s="16"/>
      <c r="K42" s="16"/>
      <c r="L42" s="16">
        <f t="shared" si="7"/>
        <v>0</v>
      </c>
      <c r="M42" s="16">
        <f t="shared" si="8"/>
        <v>10516474.32</v>
      </c>
      <c r="N42" s="173"/>
    </row>
    <row r="43" spans="1:501" ht="48" customHeight="1" x14ac:dyDescent="0.25">
      <c r="A43" s="22" t="s">
        <v>36</v>
      </c>
      <c r="B43" s="16">
        <v>1010200</v>
      </c>
      <c r="C43" s="16">
        <v>1010200</v>
      </c>
      <c r="D43" s="16">
        <v>1010200</v>
      </c>
      <c r="E43" s="16">
        <v>250000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0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-3348.18</v>
      </c>
      <c r="C46" s="16">
        <v>0</v>
      </c>
      <c r="D46" s="16">
        <v>0</v>
      </c>
      <c r="E46" s="16">
        <v>0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340064961.88</v>
      </c>
      <c r="C47" s="25">
        <f t="shared" si="19"/>
        <v>280952746.20999998</v>
      </c>
      <c r="D47" s="25">
        <f t="shared" ref="D47" si="20">D8</f>
        <v>280952746.20999998</v>
      </c>
      <c r="E47" s="25">
        <f t="shared" si="19"/>
        <v>46806806.619999997</v>
      </c>
      <c r="F47" s="25">
        <f t="shared" ref="F47:F112" si="21">G47+H47</f>
        <v>29649052.18</v>
      </c>
      <c r="G47" s="25">
        <f t="shared" si="19"/>
        <v>29499052.18</v>
      </c>
      <c r="H47" s="25">
        <f t="shared" si="19"/>
        <v>150000</v>
      </c>
      <c r="I47" s="25">
        <f t="shared" si="6"/>
        <v>-863500</v>
      </c>
      <c r="J47" s="25">
        <f t="shared" si="19"/>
        <v>-863500</v>
      </c>
      <c r="K47" s="25">
        <f t="shared" si="19"/>
        <v>0</v>
      </c>
      <c r="L47" s="25">
        <f t="shared" si="7"/>
        <v>28785552.18</v>
      </c>
      <c r="M47" s="25">
        <f t="shared" ref="M47:M112" si="22">D47+L47</f>
        <v>309738298.38999999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B50+B56+B60+B61+B67+B77+B92+B99+B110+B111+B113+B119+B160+B163+B172+B186+B193+B195+B196+B197+B198+B226+B274+B276+B278+B280+B282+B284+B285+B286+B288+B290+B318+B363+B370+B409+B415+B420+B421+B427+B430+B431+B433+B435+B446+B447+B449+B154</f>
        <v>334990096.76999998</v>
      </c>
      <c r="C49" s="7">
        <f>C50+C56+C60+C61+C67+C77+C92+C99+C113+C119+C154+C160+C163+C172+C186+C193+C198+C226+C280+C282+C286+C288+C290+C318+C370+C409+C415+C421+C427+C431+C433+C435+C447+C364</f>
        <v>280952746.21000004</v>
      </c>
      <c r="D49" s="7">
        <f t="shared" ref="D49:E49" si="23">D50+D56+D60+D61+D67+D77+D92+D99+D113+D119+D154+D160+D163+D172+D186+D193+D198+D226+D280+D282+D286+D288+D290+D318+D370+D409+D415+D421+D427+D431+D433+D435+D447+D364</f>
        <v>297373696.47000003</v>
      </c>
      <c r="E49" s="7">
        <f t="shared" si="23"/>
        <v>53179536.829999998</v>
      </c>
      <c r="F49" s="7">
        <f t="shared" si="21"/>
        <v>29959440.419999998</v>
      </c>
      <c r="G49" s="7">
        <f>G50+G56+G60+G61+G67+G77+G92+G99+G110+G111+G113+G119+G160+G163+G172+G186+G193+G195+G196+G197+G198+G226+G274+G276+G278+G280+G282+G284+G285+G286+G288+G290+G318+G363+G370+G409+G415+G420+G421+G427+G430+G431+G433+G435+G446+G447+G449+G109</f>
        <v>29499052.18</v>
      </c>
      <c r="H49" s="7">
        <f>H50+H56+H60+H61+H67+H77+H92+H99+H110+H111+H113+H119+H150+H160+H163+H172+H186+H193+H195+H196+H197+H198+H226+H274+H276+H278+H280+H282+H284+H285+H286+H288+H290+H318+H363+H370+H409+H415+H420+H421+H427+H430+H431+H433+H435+H446+H447+H449+H154</f>
        <v>460388.24000000005</v>
      </c>
      <c r="I49" s="7">
        <f t="shared" si="6"/>
        <v>-927748</v>
      </c>
      <c r="J49" s="7">
        <f>J50+J56+J60+J61+J67+J77+J92+J99+J110+J111+J113+J119+J150+J160+J163+J172+J186+J193+J195+J196+J197+J198+J226+J274+J276+J278+J280+J282+J284+J285+J286+J288+J290+J318+J363+J370+J409+J415+J420+J421+J427+J430+J431+J433+J435+J446+J447+J449</f>
        <v>-863500</v>
      </c>
      <c r="K49" s="7">
        <f>K50+K56+K60+K61+K67+K77+K92+K99+K110+K111+K113+K119+K150+K160+K163+K172+K186+K193+K195+K196+K197+K198+K226+K274+K276+K278+K280+K282+K284+K285+K286+K288+K290+K318+K363+K370+K409+K415+K420+K421+K427+K430+K431+K433+K435+K446+K447+K449</f>
        <v>-64248</v>
      </c>
      <c r="L49" s="7">
        <f t="shared" si="7"/>
        <v>29031692.419999998</v>
      </c>
      <c r="M49" s="7">
        <f t="shared" si="22"/>
        <v>326405388.89000005</v>
      </c>
      <c r="N49" s="183"/>
    </row>
    <row r="50" spans="1:501" ht="33.75" customHeight="1" x14ac:dyDescent="0.25">
      <c r="A50" s="28" t="s">
        <v>43</v>
      </c>
      <c r="B50" s="29">
        <f t="shared" ref="B50:K50" si="24">SUM(B51:B54)</f>
        <v>2851724.99</v>
      </c>
      <c r="C50" s="29">
        <f t="shared" si="24"/>
        <v>3238122</v>
      </c>
      <c r="D50" s="29">
        <f t="shared" ref="D50" si="25">SUM(D51:D54)</f>
        <v>3238122</v>
      </c>
      <c r="E50" s="29">
        <f t="shared" si="24"/>
        <v>590065.82999999996</v>
      </c>
      <c r="F50" s="29">
        <f t="shared" si="21"/>
        <v>0</v>
      </c>
      <c r="G50" s="29">
        <f t="shared" si="24"/>
        <v>0</v>
      </c>
      <c r="H50" s="29">
        <f t="shared" si="24"/>
        <v>0</v>
      </c>
      <c r="I50" s="29">
        <f t="shared" si="6"/>
        <v>0</v>
      </c>
      <c r="J50" s="29">
        <f t="shared" si="24"/>
        <v>0</v>
      </c>
      <c r="K50" s="29">
        <f t="shared" si="24"/>
        <v>0</v>
      </c>
      <c r="L50" s="29">
        <f t="shared" si="7"/>
        <v>0</v>
      </c>
      <c r="M50" s="29">
        <f t="shared" si="22"/>
        <v>3238122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15" x14ac:dyDescent="0.25">
      <c r="A53" s="30" t="s">
        <v>46</v>
      </c>
      <c r="B53" s="16">
        <v>2851724.99</v>
      </c>
      <c r="C53" s="16">
        <v>3238122</v>
      </c>
      <c r="D53" s="16">
        <v>3238122</v>
      </c>
      <c r="E53" s="16">
        <v>590065.82999999996</v>
      </c>
      <c r="F53" s="16">
        <f t="shared" si="21"/>
        <v>0</v>
      </c>
      <c r="G53" s="16"/>
      <c r="H53" s="17"/>
      <c r="I53" s="17">
        <f t="shared" si="6"/>
        <v>0</v>
      </c>
      <c r="J53" s="16"/>
      <c r="K53" s="16"/>
      <c r="L53" s="16">
        <f t="shared" si="7"/>
        <v>0</v>
      </c>
      <c r="M53" s="16">
        <f t="shared" si="22"/>
        <v>3238122</v>
      </c>
      <c r="N53" s="120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0</v>
      </c>
      <c r="G55" s="16"/>
      <c r="H55" s="17"/>
      <c r="I55" s="17">
        <f t="shared" si="6"/>
        <v>0</v>
      </c>
      <c r="J55" s="16"/>
      <c r="K55" s="16"/>
      <c r="L55" s="16">
        <f t="shared" si="7"/>
        <v>0</v>
      </c>
      <c r="M55" s="16">
        <f t="shared" si="22"/>
        <v>0</v>
      </c>
      <c r="N55" s="118"/>
    </row>
    <row r="56" spans="1:501" ht="38.25" x14ac:dyDescent="0.25">
      <c r="A56" s="30" t="s">
        <v>49</v>
      </c>
      <c r="B56" s="16">
        <v>0</v>
      </c>
      <c r="C56" s="16">
        <v>0</v>
      </c>
      <c r="D56" s="16">
        <v>0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0</v>
      </c>
      <c r="N56" s="120"/>
    </row>
    <row r="57" spans="1:501" ht="15" x14ac:dyDescent="0.25">
      <c r="A57" s="33" t="s">
        <v>95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0</v>
      </c>
      <c r="N60" s="120"/>
    </row>
    <row r="61" spans="1:501" ht="51" x14ac:dyDescent="0.25">
      <c r="A61" s="36" t="s">
        <v>52</v>
      </c>
      <c r="B61" s="37">
        <f>B62+B63+B64+B65</f>
        <v>850841</v>
      </c>
      <c r="C61" s="37">
        <f>C62+C63+C64+C65</f>
        <v>967041</v>
      </c>
      <c r="D61" s="37">
        <f>D62+D63+D64+D65</f>
        <v>967041</v>
      </c>
      <c r="E61" s="37">
        <f t="shared" ref="E61:K61" si="26">E62+E63+E64+E65</f>
        <v>150265.31</v>
      </c>
      <c r="F61" s="37">
        <f t="shared" si="21"/>
        <v>0</v>
      </c>
      <c r="G61" s="37">
        <f t="shared" si="26"/>
        <v>0</v>
      </c>
      <c r="H61" s="37">
        <f t="shared" si="26"/>
        <v>0</v>
      </c>
      <c r="I61" s="37">
        <f t="shared" si="6"/>
        <v>0</v>
      </c>
      <c r="J61" s="37">
        <f t="shared" si="26"/>
        <v>0</v>
      </c>
      <c r="K61" s="37">
        <f t="shared" si="26"/>
        <v>0</v>
      </c>
      <c r="L61" s="37">
        <f t="shared" si="7"/>
        <v>0</v>
      </c>
      <c r="M61" s="37">
        <f t="shared" si="22"/>
        <v>967041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15" x14ac:dyDescent="0.25">
      <c r="A64" s="30" t="s">
        <v>46</v>
      </c>
      <c r="B64" s="34">
        <v>850841</v>
      </c>
      <c r="C64" s="34">
        <v>967041</v>
      </c>
      <c r="D64" s="34">
        <v>967041</v>
      </c>
      <c r="E64" s="34">
        <v>150265.31</v>
      </c>
      <c r="F64" s="34">
        <f t="shared" si="21"/>
        <v>0</v>
      </c>
      <c r="G64" s="34"/>
      <c r="H64" s="147"/>
      <c r="I64" s="147">
        <f t="shared" si="6"/>
        <v>0</v>
      </c>
      <c r="J64" s="34"/>
      <c r="K64" s="34"/>
      <c r="L64" s="34">
        <f t="shared" si="7"/>
        <v>0</v>
      </c>
      <c r="M64" s="34">
        <f t="shared" si="22"/>
        <v>967041</v>
      </c>
      <c r="N64" s="120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25.5" x14ac:dyDescent="0.25">
      <c r="A66" s="33" t="s">
        <v>48</v>
      </c>
      <c r="B66" s="34"/>
      <c r="C66" s="34"/>
      <c r="D66" s="34"/>
      <c r="E66" s="35"/>
      <c r="F66" s="34">
        <f t="shared" si="21"/>
        <v>0</v>
      </c>
      <c r="G66" s="34"/>
      <c r="H66" s="147"/>
      <c r="I66" s="17">
        <f t="shared" si="6"/>
        <v>0</v>
      </c>
      <c r="J66" s="17"/>
      <c r="K66" s="17"/>
      <c r="L66" s="35">
        <f t="shared" si="7"/>
        <v>0</v>
      </c>
      <c r="M66" s="35">
        <f t="shared" si="22"/>
        <v>0</v>
      </c>
      <c r="N66" s="120"/>
    </row>
    <row r="67" spans="1:14" ht="48.75" customHeight="1" x14ac:dyDescent="0.25">
      <c r="A67" s="38" t="s">
        <v>53</v>
      </c>
      <c r="B67" s="29">
        <f>B68+B69+B70+B71+B72+B73+B74</f>
        <v>30736637.870000001</v>
      </c>
      <c r="C67" s="29">
        <f t="shared" ref="C67:K67" si="27">C68+C69+C70+C71+C72+C73+C74</f>
        <v>34056181</v>
      </c>
      <c r="D67" s="29">
        <f t="shared" ref="D67" si="28">D68+D69+D70+D71+D72+D73+D74</f>
        <v>34056181</v>
      </c>
      <c r="E67" s="29">
        <f t="shared" si="27"/>
        <v>6847987.0100000007</v>
      </c>
      <c r="F67" s="29">
        <f t="shared" si="21"/>
        <v>0</v>
      </c>
      <c r="G67" s="29">
        <f t="shared" si="27"/>
        <v>0</v>
      </c>
      <c r="H67" s="29">
        <f t="shared" si="27"/>
        <v>0</v>
      </c>
      <c r="I67" s="29">
        <f t="shared" si="6"/>
        <v>0</v>
      </c>
      <c r="J67" s="29">
        <f t="shared" si="27"/>
        <v>0</v>
      </c>
      <c r="K67" s="29">
        <f t="shared" si="27"/>
        <v>0</v>
      </c>
      <c r="L67" s="29">
        <f t="shared" si="7"/>
        <v>0</v>
      </c>
      <c r="M67" s="29">
        <f t="shared" si="22"/>
        <v>34056181</v>
      </c>
      <c r="N67" s="169"/>
    </row>
    <row r="68" spans="1:14" ht="15" x14ac:dyDescent="0.25">
      <c r="A68" s="30" t="s">
        <v>54</v>
      </c>
      <c r="B68" s="16">
        <v>415521.6</v>
      </c>
      <c r="C68" s="16">
        <v>441817</v>
      </c>
      <c r="D68" s="16">
        <v>441817</v>
      </c>
      <c r="E68" s="35">
        <v>119797.53</v>
      </c>
      <c r="F68" s="16">
        <f t="shared" si="21"/>
        <v>0</v>
      </c>
      <c r="G68" s="16"/>
      <c r="H68" s="17"/>
      <c r="I68" s="17">
        <f t="shared" si="6"/>
        <v>0</v>
      </c>
      <c r="J68" s="16"/>
      <c r="K68" s="16"/>
      <c r="L68" s="16">
        <f t="shared" si="7"/>
        <v>0</v>
      </c>
      <c r="M68" s="16">
        <f t="shared" si="22"/>
        <v>441817</v>
      </c>
      <c r="N68" s="173"/>
    </row>
    <row r="69" spans="1:14" ht="21" customHeight="1" x14ac:dyDescent="0.25">
      <c r="A69" s="30" t="s">
        <v>55</v>
      </c>
      <c r="B69" s="16">
        <v>16887746.82</v>
      </c>
      <c r="C69" s="16">
        <v>18193905</v>
      </c>
      <c r="D69" s="16">
        <v>18193905</v>
      </c>
      <c r="E69" s="35">
        <v>3554272.62</v>
      </c>
      <c r="F69" s="16">
        <f t="shared" si="21"/>
        <v>0</v>
      </c>
      <c r="G69" s="16"/>
      <c r="H69" s="17"/>
      <c r="I69" s="17">
        <f t="shared" si="6"/>
        <v>0</v>
      </c>
      <c r="J69" s="16"/>
      <c r="K69" s="16"/>
      <c r="L69" s="16">
        <f t="shared" si="7"/>
        <v>0</v>
      </c>
      <c r="M69" s="16">
        <f t="shared" si="22"/>
        <v>18193905</v>
      </c>
      <c r="N69" s="175"/>
    </row>
    <row r="70" spans="1:14" ht="15" x14ac:dyDescent="0.25">
      <c r="A70" s="30" t="s">
        <v>214</v>
      </c>
      <c r="B70" s="16">
        <v>4248837.05</v>
      </c>
      <c r="C70" s="16">
        <v>4619055</v>
      </c>
      <c r="D70" s="16">
        <v>4619055</v>
      </c>
      <c r="E70" s="35">
        <v>1089612.92</v>
      </c>
      <c r="F70" s="16">
        <f t="shared" si="21"/>
        <v>0</v>
      </c>
      <c r="G70" s="16"/>
      <c r="H70" s="17"/>
      <c r="I70" s="17">
        <f t="shared" si="6"/>
        <v>0</v>
      </c>
      <c r="J70" s="16"/>
      <c r="K70" s="16"/>
      <c r="L70" s="16">
        <f t="shared" si="7"/>
        <v>0</v>
      </c>
      <c r="M70" s="16">
        <f t="shared" si="22"/>
        <v>4619055</v>
      </c>
      <c r="N70" s="173"/>
    </row>
    <row r="71" spans="1:14" ht="15" x14ac:dyDescent="0.25">
      <c r="A71" s="30" t="s">
        <v>57</v>
      </c>
      <c r="B71" s="16">
        <v>804384.4</v>
      </c>
      <c r="C71" s="16">
        <v>847766</v>
      </c>
      <c r="D71" s="16">
        <v>847766</v>
      </c>
      <c r="E71" s="35">
        <v>181357.71</v>
      </c>
      <c r="F71" s="16">
        <f t="shared" si="21"/>
        <v>0</v>
      </c>
      <c r="G71" s="16"/>
      <c r="H71" s="17"/>
      <c r="I71" s="17">
        <f t="shared" si="6"/>
        <v>0</v>
      </c>
      <c r="J71" s="17"/>
      <c r="K71" s="17"/>
      <c r="L71" s="16">
        <f t="shared" si="7"/>
        <v>0</v>
      </c>
      <c r="M71" s="16">
        <f t="shared" si="22"/>
        <v>847766</v>
      </c>
      <c r="N71" s="173"/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15" x14ac:dyDescent="0.25">
      <c r="A73" s="30" t="s">
        <v>215</v>
      </c>
      <c r="B73" s="16">
        <v>961237.59</v>
      </c>
      <c r="C73" s="16">
        <v>1313353</v>
      </c>
      <c r="D73" s="16">
        <v>1313353</v>
      </c>
      <c r="E73" s="35">
        <v>195557.49</v>
      </c>
      <c r="F73" s="16">
        <f t="shared" si="21"/>
        <v>0</v>
      </c>
      <c r="G73" s="16"/>
      <c r="H73" s="17"/>
      <c r="I73" s="17">
        <f t="shared" ref="I73:I152" si="29">J73+K73</f>
        <v>0</v>
      </c>
      <c r="J73" s="17"/>
      <c r="K73" s="17"/>
      <c r="L73" s="16">
        <f t="shared" ref="L73:L152" si="30">I73+F73</f>
        <v>0</v>
      </c>
      <c r="M73" s="16">
        <f t="shared" si="22"/>
        <v>1313353</v>
      </c>
      <c r="N73" s="173"/>
    </row>
    <row r="74" spans="1:14" ht="43.5" customHeight="1" x14ac:dyDescent="0.25">
      <c r="A74" s="30" t="s">
        <v>216</v>
      </c>
      <c r="B74" s="16">
        <v>7418910.4100000001</v>
      </c>
      <c r="C74" s="16">
        <v>8640285</v>
      </c>
      <c r="D74" s="16">
        <v>8640285</v>
      </c>
      <c r="E74" s="35">
        <v>1707388.74</v>
      </c>
      <c r="F74" s="16">
        <f t="shared" si="21"/>
        <v>0</v>
      </c>
      <c r="G74" s="16"/>
      <c r="H74" s="17"/>
      <c r="I74" s="17">
        <f t="shared" si="29"/>
        <v>0</v>
      </c>
      <c r="J74" s="16"/>
      <c r="K74" s="16"/>
      <c r="L74" s="16">
        <f t="shared" si="30"/>
        <v>0</v>
      </c>
      <c r="M74" s="16">
        <f t="shared" si="22"/>
        <v>8640285</v>
      </c>
      <c r="N74" s="169"/>
    </row>
    <row r="75" spans="1:14" ht="27.75" customHeight="1" x14ac:dyDescent="0.25">
      <c r="A75" s="33" t="s">
        <v>95</v>
      </c>
      <c r="B75" s="16">
        <f>B68+B69+B70+B71+B73</f>
        <v>23317727.460000001</v>
      </c>
      <c r="C75" s="16">
        <f>C68+C69+C70+C71+C73</f>
        <v>25415896</v>
      </c>
      <c r="D75" s="16">
        <f>D68+D69+D70+D71+D73</f>
        <v>25415896</v>
      </c>
      <c r="E75" s="16">
        <f t="shared" ref="E75:K75" si="31">E68+E69+E70+E71+E73</f>
        <v>5140598.2700000005</v>
      </c>
      <c r="F75" s="16">
        <f t="shared" si="31"/>
        <v>0</v>
      </c>
      <c r="G75" s="16">
        <f t="shared" si="31"/>
        <v>0</v>
      </c>
      <c r="H75" s="16">
        <f t="shared" si="31"/>
        <v>0</v>
      </c>
      <c r="I75" s="16">
        <f t="shared" si="31"/>
        <v>0</v>
      </c>
      <c r="J75" s="16">
        <f t="shared" si="31"/>
        <v>0</v>
      </c>
      <c r="K75" s="16">
        <f t="shared" si="31"/>
        <v>0</v>
      </c>
      <c r="L75" s="16">
        <f t="shared" si="30"/>
        <v>0</v>
      </c>
      <c r="M75" s="16">
        <f>M68+M69+M70+M71+M72+M73</f>
        <v>25415896</v>
      </c>
      <c r="N75" s="175"/>
    </row>
    <row r="76" spans="1:14" ht="25.5" x14ac:dyDescent="0.25">
      <c r="A76" s="33" t="s">
        <v>48</v>
      </c>
      <c r="B76" s="34">
        <v>1595737.75</v>
      </c>
      <c r="C76" s="34">
        <v>1547802</v>
      </c>
      <c r="D76" s="34">
        <v>1547802</v>
      </c>
      <c r="E76" s="34">
        <v>352334.53</v>
      </c>
      <c r="F76" s="34">
        <f t="shared" si="21"/>
        <v>0</v>
      </c>
      <c r="G76" s="34"/>
      <c r="H76" s="17"/>
      <c r="I76" s="17">
        <f t="shared" si="29"/>
        <v>0</v>
      </c>
      <c r="J76" s="34"/>
      <c r="K76" s="34"/>
      <c r="L76" s="34">
        <f t="shared" si="30"/>
        <v>0</v>
      </c>
      <c r="M76" s="34">
        <f t="shared" si="22"/>
        <v>1547802</v>
      </c>
      <c r="N76" s="175"/>
    </row>
    <row r="77" spans="1:14" ht="51" x14ac:dyDescent="0.25">
      <c r="A77" s="30" t="s">
        <v>58</v>
      </c>
      <c r="B77" s="35">
        <f t="shared" ref="B77:K77" si="32">B79+B80+B81+B82</f>
        <v>49458.400000000001</v>
      </c>
      <c r="C77" s="35">
        <f t="shared" si="32"/>
        <v>81160</v>
      </c>
      <c r="D77" s="35">
        <f t="shared" ref="D77" si="33">D79+D80+D81+D82</f>
        <v>81160</v>
      </c>
      <c r="E77" s="35">
        <f t="shared" si="32"/>
        <v>37380</v>
      </c>
      <c r="F77" s="35">
        <f t="shared" si="21"/>
        <v>65000</v>
      </c>
      <c r="G77" s="35">
        <f t="shared" si="32"/>
        <v>0</v>
      </c>
      <c r="H77" s="35">
        <f t="shared" si="32"/>
        <v>65000</v>
      </c>
      <c r="I77" s="35">
        <f t="shared" si="29"/>
        <v>0</v>
      </c>
      <c r="J77" s="35">
        <f t="shared" si="32"/>
        <v>0</v>
      </c>
      <c r="K77" s="35">
        <f t="shared" si="32"/>
        <v>0</v>
      </c>
      <c r="L77" s="35">
        <f t="shared" si="30"/>
        <v>65000</v>
      </c>
      <c r="M77" s="35">
        <f t="shared" si="22"/>
        <v>146160</v>
      </c>
      <c r="N77" s="173" t="s">
        <v>277</v>
      </c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9"/>
        <v>0</v>
      </c>
      <c r="J78" s="16"/>
      <c r="K78" s="16"/>
      <c r="L78" s="35">
        <f t="shared" si="30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9"/>
        <v>0</v>
      </c>
      <c r="J79" s="16"/>
      <c r="K79" s="16"/>
      <c r="L79" s="16">
        <f t="shared" si="30"/>
        <v>0</v>
      </c>
      <c r="M79" s="16">
        <f t="shared" si="22"/>
        <v>0</v>
      </c>
      <c r="N79" s="118"/>
    </row>
    <row r="80" spans="1:14" ht="15" x14ac:dyDescent="0.25">
      <c r="A80" s="30" t="s">
        <v>241</v>
      </c>
      <c r="B80" s="16">
        <v>49458.400000000001</v>
      </c>
      <c r="C80" s="16">
        <v>81160</v>
      </c>
      <c r="D80" s="16">
        <v>81160</v>
      </c>
      <c r="E80" s="39">
        <v>37380</v>
      </c>
      <c r="F80" s="16">
        <f t="shared" si="21"/>
        <v>0</v>
      </c>
      <c r="G80" s="20"/>
      <c r="H80" s="17"/>
      <c r="I80" s="17">
        <f t="shared" si="29"/>
        <v>0</v>
      </c>
      <c r="J80" s="16"/>
      <c r="K80" s="16"/>
      <c r="L80" s="16">
        <f t="shared" si="30"/>
        <v>0</v>
      </c>
      <c r="M80" s="16">
        <f t="shared" si="22"/>
        <v>81160</v>
      </c>
      <c r="N80" s="118"/>
    </row>
    <row r="81" spans="1:501" ht="38.25" x14ac:dyDescent="0.25">
      <c r="A81" s="30" t="s">
        <v>276</v>
      </c>
      <c r="B81" s="16"/>
      <c r="C81" s="16"/>
      <c r="D81" s="16"/>
      <c r="E81" s="39"/>
      <c r="F81" s="16">
        <f t="shared" si="21"/>
        <v>65000</v>
      </c>
      <c r="G81" s="20"/>
      <c r="H81" s="17">
        <v>65000</v>
      </c>
      <c r="I81" s="17">
        <f t="shared" si="29"/>
        <v>0</v>
      </c>
      <c r="J81" s="16"/>
      <c r="K81" s="16"/>
      <c r="L81" s="16">
        <f t="shared" si="30"/>
        <v>65000</v>
      </c>
      <c r="M81" s="16">
        <f t="shared" si="22"/>
        <v>65000</v>
      </c>
      <c r="N81" s="173" t="s">
        <v>277</v>
      </c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9"/>
        <v>0</v>
      </c>
      <c r="J82" s="16"/>
      <c r="K82" s="16"/>
      <c r="L82" s="35">
        <f t="shared" si="30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38.25" x14ac:dyDescent="0.25">
      <c r="A83" s="33" t="s">
        <v>95</v>
      </c>
      <c r="B83" s="35">
        <f>SUM(B84:B90)</f>
        <v>46660.4</v>
      </c>
      <c r="C83" s="35">
        <f>C84+C85+C86+C87</f>
        <v>73680</v>
      </c>
      <c r="D83" s="35">
        <f>D84+D85+D86+D87</f>
        <v>73680</v>
      </c>
      <c r="E83" s="35">
        <v>0</v>
      </c>
      <c r="F83" s="35">
        <f t="shared" si="21"/>
        <v>65000</v>
      </c>
      <c r="G83" s="35">
        <f t="shared" ref="G83:K83" si="34">SUM(G84:G90)</f>
        <v>0</v>
      </c>
      <c r="H83" s="35">
        <f t="shared" si="34"/>
        <v>65000</v>
      </c>
      <c r="I83" s="35">
        <f t="shared" si="29"/>
        <v>0</v>
      </c>
      <c r="J83" s="35">
        <f t="shared" si="34"/>
        <v>0</v>
      </c>
      <c r="K83" s="35">
        <f t="shared" si="34"/>
        <v>0</v>
      </c>
      <c r="L83" s="35">
        <f t="shared" si="30"/>
        <v>65000</v>
      </c>
      <c r="M83" s="35">
        <f t="shared" si="22"/>
        <v>138680</v>
      </c>
      <c r="N83" s="173" t="s">
        <v>277</v>
      </c>
    </row>
    <row r="84" spans="1:501" s="4" customFormat="1" ht="15" x14ac:dyDescent="0.25">
      <c r="A84" s="30" t="s">
        <v>217</v>
      </c>
      <c r="B84" s="16">
        <v>5322</v>
      </c>
      <c r="C84" s="16">
        <v>7480</v>
      </c>
      <c r="D84" s="16">
        <v>7480</v>
      </c>
      <c r="E84" s="35">
        <v>1200</v>
      </c>
      <c r="F84" s="16">
        <f t="shared" si="21"/>
        <v>0</v>
      </c>
      <c r="G84" s="16"/>
      <c r="H84" s="17"/>
      <c r="I84" s="17">
        <f t="shared" si="29"/>
        <v>0</v>
      </c>
      <c r="J84" s="16"/>
      <c r="K84" s="16"/>
      <c r="L84" s="35">
        <f t="shared" si="30"/>
        <v>0</v>
      </c>
      <c r="M84" s="35">
        <f t="shared" si="22"/>
        <v>7480</v>
      </c>
      <c r="N84" s="118"/>
    </row>
    <row r="85" spans="1:501" s="4" customFormat="1" ht="15" x14ac:dyDescent="0.25">
      <c r="A85" s="30" t="s">
        <v>61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9"/>
        <v>0</v>
      </c>
      <c r="J85" s="16"/>
      <c r="K85" s="16"/>
      <c r="L85" s="35">
        <f t="shared" si="30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62</v>
      </c>
      <c r="B86" s="16">
        <v>0</v>
      </c>
      <c r="C86" s="16">
        <v>0</v>
      </c>
      <c r="D86" s="16">
        <v>0</v>
      </c>
      <c r="E86" s="35">
        <v>0</v>
      </c>
      <c r="F86" s="16">
        <f t="shared" si="21"/>
        <v>0</v>
      </c>
      <c r="G86" s="16"/>
      <c r="H86" s="17"/>
      <c r="I86" s="17">
        <f t="shared" si="29"/>
        <v>0</v>
      </c>
      <c r="J86" s="16"/>
      <c r="K86" s="16"/>
      <c r="L86" s="35">
        <f t="shared" si="30"/>
        <v>0</v>
      </c>
      <c r="M86" s="35">
        <f t="shared" si="22"/>
        <v>0</v>
      </c>
      <c r="N86" s="118"/>
    </row>
    <row r="87" spans="1:501" s="4" customFormat="1" ht="38.25" x14ac:dyDescent="0.25">
      <c r="A87" s="30" t="s">
        <v>63</v>
      </c>
      <c r="B87" s="16">
        <v>41338.400000000001</v>
      </c>
      <c r="C87" s="16">
        <v>66200</v>
      </c>
      <c r="D87" s="16">
        <v>66200</v>
      </c>
      <c r="E87" s="35">
        <v>35380</v>
      </c>
      <c r="F87" s="16">
        <f t="shared" si="21"/>
        <v>65000</v>
      </c>
      <c r="G87" s="16"/>
      <c r="H87" s="17">
        <v>65000</v>
      </c>
      <c r="I87" s="17">
        <f t="shared" si="29"/>
        <v>0</v>
      </c>
      <c r="J87" s="16"/>
      <c r="K87" s="16"/>
      <c r="L87" s="16">
        <f t="shared" si="30"/>
        <v>65000</v>
      </c>
      <c r="M87" s="16">
        <f t="shared" si="22"/>
        <v>131200</v>
      </c>
      <c r="N87" s="173" t="s">
        <v>277</v>
      </c>
    </row>
    <row r="88" spans="1:501" s="4" customFormat="1" ht="15" x14ac:dyDescent="0.25">
      <c r="A88" s="30" t="s">
        <v>64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9"/>
        <v>0</v>
      </c>
      <c r="J88" s="16"/>
      <c r="K88" s="16"/>
      <c r="L88" s="16">
        <f t="shared" si="30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65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9"/>
        <v>0</v>
      </c>
      <c r="J89" s="16"/>
      <c r="K89" s="16"/>
      <c r="L89" s="35">
        <f t="shared" si="30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9"/>
        <v>0</v>
      </c>
      <c r="J90" s="16"/>
      <c r="K90" s="16"/>
      <c r="L90" s="35">
        <f t="shared" si="30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1138.4000000000001</v>
      </c>
      <c r="C91" s="34">
        <v>12800</v>
      </c>
      <c r="D91" s="34">
        <v>12800</v>
      </c>
      <c r="E91" s="35">
        <v>0</v>
      </c>
      <c r="F91" s="16">
        <f t="shared" si="21"/>
        <v>0</v>
      </c>
      <c r="G91" s="16"/>
      <c r="H91" s="147"/>
      <c r="I91" s="17">
        <f t="shared" si="29"/>
        <v>0</v>
      </c>
      <c r="J91" s="34"/>
      <c r="K91" s="34"/>
      <c r="L91" s="35">
        <f t="shared" si="30"/>
        <v>0</v>
      </c>
      <c r="M91" s="35">
        <f t="shared" si="22"/>
        <v>12800</v>
      </c>
      <c r="N91" s="118"/>
    </row>
    <row r="92" spans="1:501" s="4" customFormat="1" ht="76.5" x14ac:dyDescent="0.25">
      <c r="A92" s="30" t="s">
        <v>66</v>
      </c>
      <c r="B92" s="35">
        <f>SUM(B93:B96)</f>
        <v>233800</v>
      </c>
      <c r="C92" s="35">
        <f t="shared" ref="C92:K92" si="35">SUM(C93:C96)</f>
        <v>223800</v>
      </c>
      <c r="D92" s="35">
        <f t="shared" ref="D92" si="36">SUM(D93:D96)</f>
        <v>223800</v>
      </c>
      <c r="E92" s="35">
        <f t="shared" si="35"/>
        <v>0</v>
      </c>
      <c r="F92" s="35">
        <f t="shared" si="21"/>
        <v>0</v>
      </c>
      <c r="G92" s="35">
        <f t="shared" si="35"/>
        <v>0</v>
      </c>
      <c r="H92" s="35">
        <f t="shared" si="35"/>
        <v>0</v>
      </c>
      <c r="I92" s="35">
        <f t="shared" si="29"/>
        <v>0</v>
      </c>
      <c r="J92" s="35">
        <f t="shared" si="35"/>
        <v>0</v>
      </c>
      <c r="K92" s="35">
        <f t="shared" si="35"/>
        <v>0</v>
      </c>
      <c r="L92" s="35">
        <f t="shared" si="30"/>
        <v>0</v>
      </c>
      <c r="M92" s="35">
        <f t="shared" si="22"/>
        <v>223800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9"/>
        <v>0</v>
      </c>
      <c r="J93" s="16"/>
      <c r="K93" s="16"/>
      <c r="L93" s="16">
        <f t="shared" si="30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220</v>
      </c>
      <c r="B94" s="16">
        <v>233800</v>
      </c>
      <c r="C94" s="16">
        <v>223800</v>
      </c>
      <c r="D94" s="16">
        <v>223800</v>
      </c>
      <c r="E94" s="16">
        <v>0</v>
      </c>
      <c r="F94" s="16">
        <f t="shared" si="21"/>
        <v>0</v>
      </c>
      <c r="G94" s="16"/>
      <c r="H94" s="17"/>
      <c r="I94" s="17">
        <f t="shared" si="29"/>
        <v>0</v>
      </c>
      <c r="J94" s="16"/>
      <c r="K94" s="16"/>
      <c r="L94" s="16">
        <f t="shared" si="30"/>
        <v>0</v>
      </c>
      <c r="M94" s="16">
        <f t="shared" si="22"/>
        <v>223800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9"/>
        <v>0</v>
      </c>
      <c r="J95" s="16"/>
      <c r="K95" s="16"/>
      <c r="L95" s="16">
        <f t="shared" si="30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9"/>
        <v>0</v>
      </c>
      <c r="J96" s="16"/>
      <c r="K96" s="16"/>
      <c r="L96" s="16">
        <f t="shared" si="30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9"/>
        <v>0</v>
      </c>
      <c r="J97" s="16"/>
      <c r="K97" s="16"/>
      <c r="L97" s="16">
        <f t="shared" si="30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9"/>
        <v>0</v>
      </c>
      <c r="J98" s="16"/>
      <c r="K98" s="16"/>
      <c r="L98" s="16">
        <f t="shared" si="30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67</v>
      </c>
      <c r="B99" s="44">
        <f>SUM(B100:B106)</f>
        <v>9170130.870000001</v>
      </c>
      <c r="C99" s="44">
        <f t="shared" ref="C99:K99" si="37">SUM(C100:C106)</f>
        <v>10170092</v>
      </c>
      <c r="D99" s="44">
        <f t="shared" ref="D99" si="38">SUM(D100:D106)</f>
        <v>10170092</v>
      </c>
      <c r="E99" s="44">
        <f t="shared" si="37"/>
        <v>1605844.3400000003</v>
      </c>
      <c r="F99" s="44">
        <f t="shared" si="21"/>
        <v>0</v>
      </c>
      <c r="G99" s="44">
        <f t="shared" si="37"/>
        <v>0</v>
      </c>
      <c r="H99" s="44">
        <f t="shared" si="37"/>
        <v>0</v>
      </c>
      <c r="I99" s="44">
        <f t="shared" si="29"/>
        <v>0</v>
      </c>
      <c r="J99" s="44">
        <f t="shared" si="37"/>
        <v>0</v>
      </c>
      <c r="K99" s="44">
        <f t="shared" si="37"/>
        <v>0</v>
      </c>
      <c r="L99" s="44">
        <f t="shared" si="30"/>
        <v>0</v>
      </c>
      <c r="M99" s="44">
        <f t="shared" si="22"/>
        <v>10170092</v>
      </c>
      <c r="N99" s="175"/>
    </row>
    <row r="100" spans="1:14" s="4" customFormat="1" ht="15" x14ac:dyDescent="0.25">
      <c r="A100" s="30" t="s">
        <v>54</v>
      </c>
      <c r="B100" s="16">
        <v>123458.91</v>
      </c>
      <c r="C100" s="16">
        <v>132221</v>
      </c>
      <c r="D100" s="16">
        <v>132221</v>
      </c>
      <c r="E100" s="16">
        <v>21285.919999999998</v>
      </c>
      <c r="F100" s="16">
        <f t="shared" si="21"/>
        <v>0</v>
      </c>
      <c r="G100" s="16"/>
      <c r="H100" s="17"/>
      <c r="I100" s="17">
        <f t="shared" si="29"/>
        <v>0</v>
      </c>
      <c r="J100" s="16"/>
      <c r="K100" s="16"/>
      <c r="L100" s="16">
        <f t="shared" si="30"/>
        <v>0</v>
      </c>
      <c r="M100" s="16">
        <f t="shared" si="22"/>
        <v>132221</v>
      </c>
      <c r="N100" s="118"/>
    </row>
    <row r="101" spans="1:14" s="4" customFormat="1" ht="27.75" customHeight="1" x14ac:dyDescent="0.25">
      <c r="A101" s="30" t="s">
        <v>55</v>
      </c>
      <c r="B101" s="16">
        <v>5033201.5599999996</v>
      </c>
      <c r="C101" s="16">
        <v>5425890</v>
      </c>
      <c r="D101" s="16">
        <v>5425890</v>
      </c>
      <c r="E101" s="16">
        <v>848439.05</v>
      </c>
      <c r="F101" s="16">
        <f t="shared" si="21"/>
        <v>0</v>
      </c>
      <c r="G101" s="16">
        <v>0</v>
      </c>
      <c r="H101" s="17"/>
      <c r="I101" s="17">
        <f t="shared" si="29"/>
        <v>0</v>
      </c>
      <c r="J101" s="16"/>
      <c r="K101" s="16"/>
      <c r="L101" s="16">
        <f t="shared" si="30"/>
        <v>0</v>
      </c>
      <c r="M101" s="16">
        <f t="shared" si="22"/>
        <v>5425890</v>
      </c>
      <c r="N101" s="175"/>
    </row>
    <row r="102" spans="1:14" s="4" customFormat="1" ht="15" x14ac:dyDescent="0.25">
      <c r="A102" s="30" t="s">
        <v>214</v>
      </c>
      <c r="B102" s="16">
        <v>1270572.3899999999</v>
      </c>
      <c r="C102" s="16">
        <v>1382875</v>
      </c>
      <c r="D102" s="16">
        <v>1382875</v>
      </c>
      <c r="E102" s="16">
        <v>225184.4</v>
      </c>
      <c r="F102" s="16">
        <f t="shared" si="21"/>
        <v>0</v>
      </c>
      <c r="G102" s="16"/>
      <c r="H102" s="17"/>
      <c r="I102" s="17">
        <f t="shared" si="29"/>
        <v>0</v>
      </c>
      <c r="J102" s="16"/>
      <c r="K102" s="16"/>
      <c r="L102" s="16">
        <f t="shared" si="30"/>
        <v>0</v>
      </c>
      <c r="M102" s="16">
        <f t="shared" si="22"/>
        <v>1382875</v>
      </c>
      <c r="N102" s="173"/>
    </row>
    <row r="103" spans="1:14" s="4" customFormat="1" ht="15" x14ac:dyDescent="0.25">
      <c r="A103" s="30" t="s">
        <v>57</v>
      </c>
      <c r="B103" s="16">
        <v>241716.07</v>
      </c>
      <c r="C103" s="16">
        <v>254817</v>
      </c>
      <c r="D103" s="16">
        <v>254817</v>
      </c>
      <c r="E103" s="16">
        <v>45031.82</v>
      </c>
      <c r="F103" s="16">
        <f t="shared" si="21"/>
        <v>0</v>
      </c>
      <c r="G103" s="16"/>
      <c r="H103" s="17"/>
      <c r="I103" s="17">
        <f t="shared" si="29"/>
        <v>0</v>
      </c>
      <c r="J103" s="16"/>
      <c r="K103" s="16"/>
      <c r="L103" s="16">
        <f t="shared" si="30"/>
        <v>0</v>
      </c>
      <c r="M103" s="16">
        <f t="shared" si="22"/>
        <v>254817</v>
      </c>
      <c r="N103" s="118"/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9"/>
        <v>0</v>
      </c>
      <c r="J104" s="16"/>
      <c r="K104" s="16"/>
      <c r="L104" s="16">
        <f t="shared" si="30"/>
        <v>0</v>
      </c>
      <c r="M104" s="16">
        <f t="shared" si="22"/>
        <v>0</v>
      </c>
      <c r="N104" s="120"/>
    </row>
    <row r="105" spans="1:14" s="4" customFormat="1" ht="15" x14ac:dyDescent="0.25">
      <c r="A105" s="30" t="s">
        <v>215</v>
      </c>
      <c r="B105" s="16">
        <v>287876.74</v>
      </c>
      <c r="C105" s="16">
        <v>393009</v>
      </c>
      <c r="D105" s="16">
        <v>393009</v>
      </c>
      <c r="E105" s="16">
        <v>47701</v>
      </c>
      <c r="F105" s="16">
        <f t="shared" si="21"/>
        <v>0</v>
      </c>
      <c r="G105" s="16"/>
      <c r="H105" s="17"/>
      <c r="I105" s="17">
        <f t="shared" si="29"/>
        <v>0</v>
      </c>
      <c r="J105" s="16"/>
      <c r="K105" s="16"/>
      <c r="L105" s="16">
        <f t="shared" si="30"/>
        <v>0</v>
      </c>
      <c r="M105" s="16">
        <f t="shared" si="22"/>
        <v>393009</v>
      </c>
      <c r="N105" s="173"/>
    </row>
    <row r="106" spans="1:14" s="4" customFormat="1" ht="25.5" x14ac:dyDescent="0.25">
      <c r="A106" s="30" t="s">
        <v>216</v>
      </c>
      <c r="B106" s="16">
        <v>2213305.2000000002</v>
      </c>
      <c r="C106" s="16">
        <v>2581280</v>
      </c>
      <c r="D106" s="16">
        <v>2581280</v>
      </c>
      <c r="E106" s="16">
        <v>418202.15</v>
      </c>
      <c r="F106" s="16">
        <f t="shared" si="21"/>
        <v>0</v>
      </c>
      <c r="G106" s="16"/>
      <c r="H106" s="17"/>
      <c r="I106" s="17">
        <f t="shared" si="29"/>
        <v>0</v>
      </c>
      <c r="J106" s="16"/>
      <c r="K106" s="16"/>
      <c r="L106" s="16">
        <f t="shared" si="30"/>
        <v>0</v>
      </c>
      <c r="M106" s="16">
        <f t="shared" si="22"/>
        <v>2581280</v>
      </c>
      <c r="N106" s="120"/>
    </row>
    <row r="107" spans="1:14" s="4" customFormat="1" ht="37.5" customHeight="1" x14ac:dyDescent="0.25">
      <c r="A107" s="33" t="s">
        <v>95</v>
      </c>
      <c r="B107" s="16">
        <f>B100+B101+B102+B103+B105</f>
        <v>6956825.6699999999</v>
      </c>
      <c r="C107" s="16">
        <f t="shared" ref="C107:M107" si="39">C100+C101+C102+C103+C105</f>
        <v>7588812</v>
      </c>
      <c r="D107" s="16">
        <f t="shared" ref="D107" si="40">D100+D101+D102+D103+D105</f>
        <v>7588812</v>
      </c>
      <c r="E107" s="16">
        <f t="shared" si="39"/>
        <v>1187642.1900000002</v>
      </c>
      <c r="F107" s="16">
        <f t="shared" si="39"/>
        <v>0</v>
      </c>
      <c r="G107" s="16">
        <f t="shared" si="39"/>
        <v>0</v>
      </c>
      <c r="H107" s="16">
        <f t="shared" si="39"/>
        <v>0</v>
      </c>
      <c r="I107" s="16">
        <f t="shared" si="39"/>
        <v>0</v>
      </c>
      <c r="J107" s="16">
        <f t="shared" si="39"/>
        <v>0</v>
      </c>
      <c r="K107" s="16">
        <f t="shared" si="39"/>
        <v>0</v>
      </c>
      <c r="L107" s="16">
        <f t="shared" si="39"/>
        <v>0</v>
      </c>
      <c r="M107" s="16">
        <f t="shared" si="39"/>
        <v>7588812</v>
      </c>
      <c r="N107" s="175"/>
    </row>
    <row r="108" spans="1:14" s="4" customFormat="1" ht="31.5" customHeight="1" x14ac:dyDescent="0.25">
      <c r="A108" s="33" t="s">
        <v>48</v>
      </c>
      <c r="B108" s="34">
        <v>476648.56</v>
      </c>
      <c r="C108" s="16">
        <v>435008</v>
      </c>
      <c r="D108" s="16">
        <v>435008</v>
      </c>
      <c r="E108" s="20">
        <v>81827.429999999993</v>
      </c>
      <c r="F108" s="16">
        <f t="shared" si="21"/>
        <v>0</v>
      </c>
      <c r="G108" s="16">
        <v>0</v>
      </c>
      <c r="H108" s="17"/>
      <c r="I108" s="17">
        <f t="shared" si="29"/>
        <v>0</v>
      </c>
      <c r="J108" s="16"/>
      <c r="K108" s="16"/>
      <c r="L108" s="16">
        <f t="shared" si="30"/>
        <v>0</v>
      </c>
      <c r="M108" s="16">
        <f t="shared" si="22"/>
        <v>435008</v>
      </c>
      <c r="N108" s="175"/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9"/>
        <v>0</v>
      </c>
      <c r="J109" s="16"/>
      <c r="K109" s="16"/>
      <c r="L109" s="16">
        <f t="shared" si="30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68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9"/>
        <v>0</v>
      </c>
      <c r="J110" s="16"/>
      <c r="K110" s="16"/>
      <c r="L110" s="16">
        <f t="shared" si="30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69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9"/>
        <v>0</v>
      </c>
      <c r="J111" s="16"/>
      <c r="K111" s="16"/>
      <c r="L111" s="16">
        <f t="shared" si="30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9"/>
        <v>0</v>
      </c>
      <c r="J112" s="16"/>
      <c r="K112" s="16"/>
      <c r="L112" s="16">
        <f t="shared" si="30"/>
        <v>0</v>
      </c>
      <c r="M112" s="16">
        <f t="shared" si="22"/>
        <v>0</v>
      </c>
      <c r="N112" s="118"/>
    </row>
    <row r="113" spans="1:14" s="4" customFormat="1" ht="51" x14ac:dyDescent="0.25">
      <c r="A113" s="30" t="s">
        <v>70</v>
      </c>
      <c r="B113" s="16">
        <f>B115+B116+B117</f>
        <v>91372558.950000003</v>
      </c>
      <c r="C113" s="16">
        <f t="shared" ref="C113:K113" si="41">C115+C116+C117</f>
        <v>0</v>
      </c>
      <c r="D113" s="16">
        <f t="shared" ref="D113" si="42">D115+D116+D117</f>
        <v>0</v>
      </c>
      <c r="E113" s="16">
        <f t="shared" si="41"/>
        <v>0</v>
      </c>
      <c r="F113" s="16">
        <f t="shared" ref="F113:F194" si="43">G113+H113</f>
        <v>0</v>
      </c>
      <c r="G113" s="16">
        <f t="shared" si="41"/>
        <v>0</v>
      </c>
      <c r="H113" s="16">
        <f t="shared" si="41"/>
        <v>0</v>
      </c>
      <c r="I113" s="16">
        <f t="shared" si="29"/>
        <v>0</v>
      </c>
      <c r="J113" s="16">
        <f t="shared" si="41"/>
        <v>0</v>
      </c>
      <c r="K113" s="16">
        <f t="shared" si="41"/>
        <v>0</v>
      </c>
      <c r="L113" s="16">
        <f t="shared" si="30"/>
        <v>0</v>
      </c>
      <c r="M113" s="16">
        <f t="shared" ref="M113:M194" si="44">D113+L113</f>
        <v>0</v>
      </c>
      <c r="N113" s="121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3"/>
        <v>0</v>
      </c>
      <c r="G114" s="16"/>
      <c r="H114" s="17"/>
      <c r="I114" s="17">
        <f t="shared" si="29"/>
        <v>0</v>
      </c>
      <c r="J114" s="16"/>
      <c r="K114" s="16"/>
      <c r="L114" s="16">
        <f t="shared" si="30"/>
        <v>0</v>
      </c>
      <c r="M114" s="16">
        <f t="shared" si="44"/>
        <v>0</v>
      </c>
      <c r="N114" s="118"/>
    </row>
    <row r="115" spans="1:14" s="4" customFormat="1" ht="38.25" x14ac:dyDescent="0.25">
      <c r="A115" s="30" t="s">
        <v>71</v>
      </c>
      <c r="B115" s="16">
        <v>528090</v>
      </c>
      <c r="C115" s="16">
        <v>0</v>
      </c>
      <c r="D115" s="16">
        <v>0</v>
      </c>
      <c r="E115" s="16">
        <v>0</v>
      </c>
      <c r="F115" s="16">
        <f t="shared" si="43"/>
        <v>0</v>
      </c>
      <c r="G115" s="16"/>
      <c r="H115" s="17"/>
      <c r="I115" s="17">
        <f t="shared" si="29"/>
        <v>0</v>
      </c>
      <c r="J115" s="16"/>
      <c r="K115" s="16"/>
      <c r="L115" s="16">
        <f t="shared" si="30"/>
        <v>0</v>
      </c>
      <c r="M115" s="16">
        <f t="shared" si="44"/>
        <v>0</v>
      </c>
      <c r="N115" s="118"/>
    </row>
    <row r="116" spans="1:14" s="4" customFormat="1" ht="25.5" x14ac:dyDescent="0.25">
      <c r="A116" s="30" t="s">
        <v>256</v>
      </c>
      <c r="B116" s="16">
        <v>90844468.950000003</v>
      </c>
      <c r="C116" s="16"/>
      <c r="D116" s="16"/>
      <c r="E116" s="16"/>
      <c r="F116" s="16">
        <f t="shared" si="43"/>
        <v>0</v>
      </c>
      <c r="G116" s="16"/>
      <c r="H116" s="17"/>
      <c r="I116" s="17">
        <f t="shared" si="29"/>
        <v>0</v>
      </c>
      <c r="J116" s="16"/>
      <c r="K116" s="16"/>
      <c r="L116" s="16">
        <f t="shared" si="30"/>
        <v>0</v>
      </c>
      <c r="M116" s="16">
        <f t="shared" si="44"/>
        <v>0</v>
      </c>
      <c r="N116" s="120"/>
    </row>
    <row r="117" spans="1:14" s="4" customFormat="1" ht="25.5" x14ac:dyDescent="0.25">
      <c r="A117" s="30" t="s">
        <v>73</v>
      </c>
      <c r="B117" s="16"/>
      <c r="C117" s="16"/>
      <c r="D117" s="16"/>
      <c r="E117" s="16"/>
      <c r="F117" s="16">
        <f t="shared" si="43"/>
        <v>0</v>
      </c>
      <c r="G117" s="16"/>
      <c r="H117" s="17"/>
      <c r="I117" s="17">
        <f t="shared" si="29"/>
        <v>0</v>
      </c>
      <c r="J117" s="16"/>
      <c r="K117" s="16"/>
      <c r="L117" s="16">
        <f t="shared" si="30"/>
        <v>0</v>
      </c>
      <c r="M117" s="16">
        <f t="shared" si="44"/>
        <v>0</v>
      </c>
      <c r="N117" s="120"/>
    </row>
    <row r="118" spans="1:14" s="4" customFormat="1" ht="25.5" x14ac:dyDescent="0.25">
      <c r="A118" s="33" t="s">
        <v>48</v>
      </c>
      <c r="B118" s="16">
        <v>89543369.040000007</v>
      </c>
      <c r="C118" s="16">
        <v>0</v>
      </c>
      <c r="D118" s="16">
        <v>0</v>
      </c>
      <c r="E118" s="16">
        <v>0</v>
      </c>
      <c r="F118" s="16">
        <f t="shared" si="43"/>
        <v>0</v>
      </c>
      <c r="G118" s="16"/>
      <c r="H118" s="17"/>
      <c r="I118" s="17">
        <f t="shared" si="29"/>
        <v>0</v>
      </c>
      <c r="J118" s="16"/>
      <c r="K118" s="16"/>
      <c r="L118" s="16">
        <f t="shared" si="30"/>
        <v>0</v>
      </c>
      <c r="M118" s="16">
        <f t="shared" si="44"/>
        <v>0</v>
      </c>
      <c r="N118" s="118"/>
    </row>
    <row r="119" spans="1:14" s="4" customFormat="1" ht="125.25" customHeight="1" x14ac:dyDescent="0.25">
      <c r="A119" s="76" t="s">
        <v>74</v>
      </c>
      <c r="B119" s="77">
        <f>B121+B122+B123+B124+B125+B126+B127+B128+B129</f>
        <v>14651607.68</v>
      </c>
      <c r="C119" s="77">
        <f>C121+C122+C123+C124+C125+C126+C127+C128+C129</f>
        <v>30116002.170000002</v>
      </c>
      <c r="D119" s="77">
        <f>D121+D122+D123+D124+D125+D126+D127+D128+D129</f>
        <v>48569169.43</v>
      </c>
      <c r="E119" s="77">
        <f t="shared" ref="E119:K119" si="45">E121+E122+E123+E124+E125+E126+E127+E128+E129</f>
        <v>1878445.0300000003</v>
      </c>
      <c r="F119" s="77">
        <f t="shared" si="43"/>
        <v>24581364.84</v>
      </c>
      <c r="G119" s="77">
        <f>SUM(G121:G129)</f>
        <v>24187051.18</v>
      </c>
      <c r="H119" s="77">
        <f>SUM(H121:H129)</f>
        <v>394313.66000000003</v>
      </c>
      <c r="I119" s="77">
        <f t="shared" si="29"/>
        <v>-64248</v>
      </c>
      <c r="J119" s="77">
        <f t="shared" si="45"/>
        <v>0</v>
      </c>
      <c r="K119" s="77">
        <f t="shared" si="45"/>
        <v>-64248</v>
      </c>
      <c r="L119" s="77">
        <f t="shared" si="30"/>
        <v>24517116.84</v>
      </c>
      <c r="M119" s="77">
        <f t="shared" si="44"/>
        <v>73086286.269999996</v>
      </c>
      <c r="N119" s="173"/>
    </row>
    <row r="120" spans="1:14" s="4" customFormat="1" ht="15" x14ac:dyDescent="0.25">
      <c r="A120" s="162" t="s">
        <v>59</v>
      </c>
      <c r="B120" s="34"/>
      <c r="C120" s="34"/>
      <c r="D120" s="34"/>
      <c r="E120" s="34"/>
      <c r="F120" s="34">
        <f t="shared" si="43"/>
        <v>0</v>
      </c>
      <c r="G120" s="34"/>
      <c r="H120" s="147"/>
      <c r="I120" s="147">
        <f t="shared" si="29"/>
        <v>0</v>
      </c>
      <c r="J120" s="147"/>
      <c r="K120" s="147"/>
      <c r="L120" s="77">
        <f t="shared" si="30"/>
        <v>0</v>
      </c>
      <c r="M120" s="77">
        <f t="shared" si="44"/>
        <v>0</v>
      </c>
      <c r="N120" s="120"/>
    </row>
    <row r="121" spans="1:14" s="4" customFormat="1" ht="33" customHeight="1" x14ac:dyDescent="0.25">
      <c r="A121" s="76" t="s">
        <v>75</v>
      </c>
      <c r="B121" s="16">
        <v>1046500.81</v>
      </c>
      <c r="C121" s="34">
        <v>1233809</v>
      </c>
      <c r="D121" s="34">
        <v>1233809</v>
      </c>
      <c r="E121" s="34">
        <v>274545.5</v>
      </c>
      <c r="F121" s="34">
        <f t="shared" si="43"/>
        <v>0</v>
      </c>
      <c r="G121" s="34">
        <v>0</v>
      </c>
      <c r="H121" s="147"/>
      <c r="I121" s="147">
        <f t="shared" si="29"/>
        <v>0</v>
      </c>
      <c r="J121" s="34"/>
      <c r="K121" s="34"/>
      <c r="L121" s="34">
        <f t="shared" si="30"/>
        <v>0</v>
      </c>
      <c r="M121" s="34">
        <f t="shared" si="44"/>
        <v>1233809</v>
      </c>
      <c r="N121" s="171"/>
    </row>
    <row r="122" spans="1:14" s="4" customFormat="1" ht="15" x14ac:dyDescent="0.25">
      <c r="A122" s="76" t="s">
        <v>76</v>
      </c>
      <c r="B122" s="34"/>
      <c r="C122" s="34">
        <v>20000</v>
      </c>
      <c r="D122" s="34">
        <v>2052217</v>
      </c>
      <c r="E122" s="77">
        <v>361108.8</v>
      </c>
      <c r="F122" s="34">
        <f t="shared" si="43"/>
        <v>0</v>
      </c>
      <c r="G122" s="34"/>
      <c r="H122" s="147"/>
      <c r="I122" s="147">
        <f t="shared" si="29"/>
        <v>0</v>
      </c>
      <c r="J122" s="34"/>
      <c r="K122" s="34"/>
      <c r="L122" s="34">
        <f t="shared" si="30"/>
        <v>0</v>
      </c>
      <c r="M122" s="34">
        <f t="shared" si="44"/>
        <v>2052217</v>
      </c>
      <c r="N122" s="203"/>
    </row>
    <row r="123" spans="1:14" s="4" customFormat="1" ht="15" x14ac:dyDescent="0.25">
      <c r="A123" s="46" t="s">
        <v>77</v>
      </c>
      <c r="B123" s="47">
        <v>76685.48</v>
      </c>
      <c r="C123" s="47">
        <v>51385</v>
      </c>
      <c r="D123" s="47">
        <v>51385</v>
      </c>
      <c r="E123" s="47">
        <v>6953.04</v>
      </c>
      <c r="F123" s="47">
        <f t="shared" si="43"/>
        <v>0</v>
      </c>
      <c r="G123" s="47"/>
      <c r="H123" s="148"/>
      <c r="I123" s="148">
        <f t="shared" si="29"/>
        <v>0</v>
      </c>
      <c r="J123" s="148"/>
      <c r="K123" s="47"/>
      <c r="L123" s="47">
        <f t="shared" si="30"/>
        <v>0</v>
      </c>
      <c r="M123" s="47">
        <f t="shared" si="44"/>
        <v>51385</v>
      </c>
      <c r="N123" s="128"/>
    </row>
    <row r="124" spans="1:14" s="4" customFormat="1" ht="25.5" x14ac:dyDescent="0.25">
      <c r="A124" s="30" t="s">
        <v>78</v>
      </c>
      <c r="B124" s="16"/>
      <c r="C124" s="34">
        <v>0</v>
      </c>
      <c r="D124" s="34">
        <v>0</v>
      </c>
      <c r="E124" s="34">
        <v>0</v>
      </c>
      <c r="F124" s="16">
        <f t="shared" si="43"/>
        <v>0</v>
      </c>
      <c r="G124" s="16"/>
      <c r="H124" s="17"/>
      <c r="I124" s="17">
        <f t="shared" si="29"/>
        <v>0</v>
      </c>
      <c r="J124" s="16"/>
      <c r="K124" s="16"/>
      <c r="L124" s="16">
        <f t="shared" si="30"/>
        <v>0</v>
      </c>
      <c r="M124" s="16">
        <f t="shared" si="44"/>
        <v>0</v>
      </c>
      <c r="N124" s="118"/>
    </row>
    <row r="125" spans="1:14" s="4" customFormat="1" ht="168" customHeight="1" x14ac:dyDescent="0.25">
      <c r="A125" s="30" t="s">
        <v>79</v>
      </c>
      <c r="B125" s="16">
        <v>5012257.2300000004</v>
      </c>
      <c r="C125" s="34">
        <v>24021706.800000001</v>
      </c>
      <c r="D125" s="34">
        <v>34931331.920000002</v>
      </c>
      <c r="E125" s="34">
        <v>228726.57</v>
      </c>
      <c r="F125" s="16">
        <f t="shared" si="43"/>
        <v>8924799.1799999997</v>
      </c>
      <c r="G125" s="16">
        <f>2326500+6360551.18</f>
        <v>8687051.1799999997</v>
      </c>
      <c r="H125" s="17">
        <f>173500+64248</f>
        <v>237748</v>
      </c>
      <c r="I125" s="17">
        <f t="shared" si="29"/>
        <v>-64248</v>
      </c>
      <c r="J125" s="16"/>
      <c r="K125" s="16">
        <v>-64248</v>
      </c>
      <c r="L125" s="16">
        <f t="shared" si="30"/>
        <v>8860551.1799999997</v>
      </c>
      <c r="M125" s="16">
        <f t="shared" si="44"/>
        <v>43791883.100000001</v>
      </c>
      <c r="N125" s="173" t="s">
        <v>272</v>
      </c>
    </row>
    <row r="126" spans="1:14" s="4" customFormat="1" ht="36" customHeight="1" x14ac:dyDescent="0.25">
      <c r="A126" s="30" t="s">
        <v>72</v>
      </c>
      <c r="B126" s="16">
        <v>6472250.7300000004</v>
      </c>
      <c r="C126" s="34">
        <v>2650870.37</v>
      </c>
      <c r="D126" s="34">
        <v>8162195.5099999998</v>
      </c>
      <c r="E126" s="34">
        <v>676531.17</v>
      </c>
      <c r="F126" s="16">
        <f t="shared" si="43"/>
        <v>0</v>
      </c>
      <c r="G126" s="16"/>
      <c r="H126" s="17"/>
      <c r="I126" s="17">
        <f t="shared" si="29"/>
        <v>0</v>
      </c>
      <c r="J126" s="16"/>
      <c r="K126" s="16"/>
      <c r="L126" s="16">
        <f t="shared" si="30"/>
        <v>0</v>
      </c>
      <c r="M126" s="16">
        <f t="shared" si="44"/>
        <v>8162195.5099999998</v>
      </c>
      <c r="N126" s="173"/>
    </row>
    <row r="127" spans="1:14" s="4" customFormat="1" ht="23.25" customHeight="1" x14ac:dyDescent="0.25">
      <c r="A127" s="30" t="s">
        <v>80</v>
      </c>
      <c r="B127" s="16">
        <v>11950.6</v>
      </c>
      <c r="C127" s="34">
        <v>29000</v>
      </c>
      <c r="D127" s="34">
        <v>29000</v>
      </c>
      <c r="E127" s="34">
        <v>3765.61</v>
      </c>
      <c r="F127" s="16">
        <f t="shared" si="43"/>
        <v>0</v>
      </c>
      <c r="G127" s="16"/>
      <c r="H127" s="17"/>
      <c r="I127" s="17">
        <f t="shared" si="29"/>
        <v>0</v>
      </c>
      <c r="J127" s="16"/>
      <c r="K127" s="16"/>
      <c r="L127" s="16">
        <f t="shared" si="30"/>
        <v>0</v>
      </c>
      <c r="M127" s="16">
        <f t="shared" si="44"/>
        <v>29000</v>
      </c>
      <c r="N127" s="120"/>
    </row>
    <row r="128" spans="1:14" s="4" customFormat="1" ht="104.25" customHeight="1" x14ac:dyDescent="0.25">
      <c r="A128" s="30" t="s">
        <v>81</v>
      </c>
      <c r="B128" s="16">
        <v>331980</v>
      </c>
      <c r="C128" s="34">
        <v>3000</v>
      </c>
      <c r="D128" s="34">
        <v>3000</v>
      </c>
      <c r="E128" s="34">
        <v>19449</v>
      </c>
      <c r="F128" s="16">
        <f t="shared" si="43"/>
        <v>15656565.66</v>
      </c>
      <c r="G128" s="16">
        <v>15500000</v>
      </c>
      <c r="H128" s="17">
        <v>156565.66</v>
      </c>
      <c r="I128" s="17">
        <f t="shared" si="29"/>
        <v>0</v>
      </c>
      <c r="J128" s="16"/>
      <c r="K128" s="16"/>
      <c r="L128" s="16">
        <f t="shared" si="30"/>
        <v>15656565.66</v>
      </c>
      <c r="M128" s="16">
        <f t="shared" si="44"/>
        <v>15659565.66</v>
      </c>
      <c r="N128" s="172" t="s">
        <v>270</v>
      </c>
    </row>
    <row r="129" spans="1:16" s="4" customFormat="1" ht="89.25" customHeight="1" x14ac:dyDescent="0.25">
      <c r="A129" s="30" t="s">
        <v>73</v>
      </c>
      <c r="B129" s="16">
        <v>1699982.83</v>
      </c>
      <c r="C129" s="34">
        <v>2106231</v>
      </c>
      <c r="D129" s="34">
        <v>2106231</v>
      </c>
      <c r="E129" s="34">
        <v>307365.34000000003</v>
      </c>
      <c r="F129" s="16">
        <f t="shared" si="43"/>
        <v>0</v>
      </c>
      <c r="G129" s="16"/>
      <c r="H129" s="17"/>
      <c r="I129" s="17">
        <f t="shared" si="29"/>
        <v>0</v>
      </c>
      <c r="J129" s="16"/>
      <c r="K129" s="16"/>
      <c r="L129" s="16">
        <f t="shared" si="30"/>
        <v>0</v>
      </c>
      <c r="M129" s="16">
        <f t="shared" si="44"/>
        <v>2106231</v>
      </c>
      <c r="N129" s="173"/>
      <c r="P129" s="4" t="s">
        <v>235</v>
      </c>
    </row>
    <row r="130" spans="1:16" s="4" customFormat="1" ht="15" x14ac:dyDescent="0.25">
      <c r="A130" s="33" t="s">
        <v>201</v>
      </c>
      <c r="B130" s="16">
        <f>B131+B132+B133+B134+B135+B136+B137+B138+B139</f>
        <v>2669062.5300000003</v>
      </c>
      <c r="C130" s="16">
        <f t="shared" ref="C130:K130" si="46">C131+C132+C133+C134+C135+C136+C137+C138+C139</f>
        <v>3311143</v>
      </c>
      <c r="D130" s="16">
        <f t="shared" ref="D130:E130" si="47">D131+D132+D133+D134+D135+D136+D137+D138+D139</f>
        <v>3311143</v>
      </c>
      <c r="E130" s="16">
        <f t="shared" si="47"/>
        <v>233219.84999999998</v>
      </c>
      <c r="F130" s="16">
        <f t="shared" ref="F130:F140" si="48">G130+H130</f>
        <v>0</v>
      </c>
      <c r="G130" s="16">
        <f t="shared" si="46"/>
        <v>0</v>
      </c>
      <c r="H130" s="16">
        <f t="shared" si="46"/>
        <v>0</v>
      </c>
      <c r="I130" s="17">
        <f t="shared" ref="I130:I140" si="49">J130+K130</f>
        <v>0</v>
      </c>
      <c r="J130" s="16">
        <f t="shared" si="46"/>
        <v>0</v>
      </c>
      <c r="K130" s="16">
        <f t="shared" si="46"/>
        <v>0</v>
      </c>
      <c r="L130" s="16">
        <f t="shared" ref="L130:L139" si="50">I130+F130</f>
        <v>0</v>
      </c>
      <c r="M130" s="16">
        <f t="shared" ref="M130:M140" si="51">D130+L130</f>
        <v>3311143</v>
      </c>
      <c r="N130" s="175"/>
    </row>
    <row r="131" spans="1:16" s="4" customFormat="1" ht="15" x14ac:dyDescent="0.25">
      <c r="A131" s="30" t="s">
        <v>75</v>
      </c>
      <c r="B131" s="16">
        <v>309687.78999999998</v>
      </c>
      <c r="C131" s="16">
        <v>441765</v>
      </c>
      <c r="D131" s="16">
        <v>441765</v>
      </c>
      <c r="E131" s="34">
        <v>28198.62</v>
      </c>
      <c r="F131" s="16">
        <f t="shared" si="48"/>
        <v>0</v>
      </c>
      <c r="G131" s="16"/>
      <c r="H131" s="17"/>
      <c r="I131" s="17">
        <f t="shared" si="49"/>
        <v>0</v>
      </c>
      <c r="J131" s="16"/>
      <c r="K131" s="16"/>
      <c r="L131" s="16">
        <f t="shared" si="50"/>
        <v>0</v>
      </c>
      <c r="M131" s="16">
        <f t="shared" si="51"/>
        <v>441765</v>
      </c>
      <c r="N131" s="120"/>
    </row>
    <row r="132" spans="1:16" s="4" customFormat="1" ht="15" x14ac:dyDescent="0.25">
      <c r="A132" s="76" t="s">
        <v>76</v>
      </c>
      <c r="B132" s="34"/>
      <c r="C132" s="34">
        <v>0</v>
      </c>
      <c r="D132" s="34">
        <v>0</v>
      </c>
      <c r="E132" s="34">
        <v>0</v>
      </c>
      <c r="F132" s="34">
        <f t="shared" si="48"/>
        <v>0</v>
      </c>
      <c r="G132" s="34"/>
      <c r="H132" s="147"/>
      <c r="I132" s="147">
        <f t="shared" si="49"/>
        <v>0</v>
      </c>
      <c r="J132" s="34"/>
      <c r="K132" s="34"/>
      <c r="L132" s="34">
        <f t="shared" si="50"/>
        <v>0</v>
      </c>
      <c r="M132" s="34">
        <f t="shared" si="51"/>
        <v>0</v>
      </c>
      <c r="N132" s="203"/>
    </row>
    <row r="133" spans="1:16" s="4" customFormat="1" ht="15" x14ac:dyDescent="0.25">
      <c r="A133" s="62" t="s">
        <v>77</v>
      </c>
      <c r="B133" s="16">
        <v>76685.48</v>
      </c>
      <c r="C133" s="16">
        <v>51385</v>
      </c>
      <c r="D133" s="16">
        <v>51385</v>
      </c>
      <c r="E133" s="34">
        <v>3476.52</v>
      </c>
      <c r="F133" s="16">
        <f t="shared" si="48"/>
        <v>0</v>
      </c>
      <c r="G133" s="16"/>
      <c r="H133" s="17"/>
      <c r="I133" s="17">
        <f t="shared" si="49"/>
        <v>0</v>
      </c>
      <c r="J133" s="16"/>
      <c r="K133" s="16"/>
      <c r="L133" s="16">
        <f t="shared" si="50"/>
        <v>0</v>
      </c>
      <c r="M133" s="16">
        <f t="shared" si="51"/>
        <v>51385</v>
      </c>
      <c r="N133" s="120"/>
    </row>
    <row r="134" spans="1:16" s="4" customFormat="1" ht="25.5" x14ac:dyDescent="0.25">
      <c r="A134" s="30" t="s">
        <v>78</v>
      </c>
      <c r="B134" s="16">
        <v>0</v>
      </c>
      <c r="C134" s="16">
        <v>0</v>
      </c>
      <c r="D134" s="16">
        <v>0</v>
      </c>
      <c r="E134" s="34">
        <v>0</v>
      </c>
      <c r="F134" s="16">
        <f t="shared" si="48"/>
        <v>0</v>
      </c>
      <c r="G134" s="16"/>
      <c r="H134" s="17"/>
      <c r="I134" s="17">
        <f t="shared" si="49"/>
        <v>0</v>
      </c>
      <c r="J134" s="16"/>
      <c r="K134" s="16"/>
      <c r="L134" s="16">
        <f t="shared" si="50"/>
        <v>0</v>
      </c>
      <c r="M134" s="16">
        <f t="shared" si="51"/>
        <v>0</v>
      </c>
      <c r="N134" s="120"/>
    </row>
    <row r="135" spans="1:16" s="4" customFormat="1" ht="51" customHeight="1" x14ac:dyDescent="0.25">
      <c r="A135" s="30" t="s">
        <v>79</v>
      </c>
      <c r="B135" s="16">
        <v>183291.21</v>
      </c>
      <c r="C135" s="16">
        <v>370823</v>
      </c>
      <c r="D135" s="16">
        <v>370823</v>
      </c>
      <c r="E135" s="34">
        <v>0</v>
      </c>
      <c r="F135" s="16">
        <f t="shared" si="48"/>
        <v>0</v>
      </c>
      <c r="G135" s="16"/>
      <c r="H135" s="17"/>
      <c r="I135" s="17">
        <f t="shared" si="49"/>
        <v>0</v>
      </c>
      <c r="J135" s="16"/>
      <c r="K135" s="16"/>
      <c r="L135" s="16">
        <f t="shared" si="50"/>
        <v>0</v>
      </c>
      <c r="M135" s="16">
        <f t="shared" si="51"/>
        <v>370823</v>
      </c>
      <c r="N135" s="175"/>
    </row>
    <row r="136" spans="1:16" s="4" customFormat="1" ht="68.25" customHeight="1" x14ac:dyDescent="0.25">
      <c r="A136" s="30" t="s">
        <v>72</v>
      </c>
      <c r="B136" s="16">
        <v>576827.11</v>
      </c>
      <c r="C136" s="16">
        <v>620238</v>
      </c>
      <c r="D136" s="16">
        <v>620238</v>
      </c>
      <c r="E136" s="34">
        <v>110117.6</v>
      </c>
      <c r="F136" s="16">
        <f t="shared" si="48"/>
        <v>0</v>
      </c>
      <c r="G136" s="16"/>
      <c r="H136" s="17"/>
      <c r="I136" s="17">
        <f t="shared" si="49"/>
        <v>0</v>
      </c>
      <c r="J136" s="16"/>
      <c r="K136" s="16"/>
      <c r="L136" s="16">
        <f t="shared" si="50"/>
        <v>0</v>
      </c>
      <c r="M136" s="16">
        <f t="shared" si="51"/>
        <v>620238</v>
      </c>
      <c r="N136" s="175"/>
    </row>
    <row r="137" spans="1:16" s="4" customFormat="1" ht="30.75" customHeight="1" x14ac:dyDescent="0.25">
      <c r="A137" s="30" t="s">
        <v>80</v>
      </c>
      <c r="B137" s="16">
        <v>9457.6200000000008</v>
      </c>
      <c r="C137" s="16">
        <v>29000</v>
      </c>
      <c r="D137" s="16">
        <v>29000</v>
      </c>
      <c r="E137" s="34">
        <v>3765.61</v>
      </c>
      <c r="F137" s="16">
        <f t="shared" si="48"/>
        <v>0</v>
      </c>
      <c r="G137" s="16"/>
      <c r="H137" s="17"/>
      <c r="I137" s="17">
        <f t="shared" si="49"/>
        <v>0</v>
      </c>
      <c r="J137" s="16"/>
      <c r="K137" s="16"/>
      <c r="L137" s="16">
        <f t="shared" si="50"/>
        <v>0</v>
      </c>
      <c r="M137" s="16">
        <f t="shared" si="51"/>
        <v>29000</v>
      </c>
      <c r="N137" s="120"/>
    </row>
    <row r="138" spans="1:16" s="4" customFormat="1" ht="45" customHeight="1" x14ac:dyDescent="0.25">
      <c r="A138" s="30" t="s">
        <v>81</v>
      </c>
      <c r="B138" s="16">
        <v>214021</v>
      </c>
      <c r="C138" s="16">
        <v>0</v>
      </c>
      <c r="D138" s="16">
        <v>0</v>
      </c>
      <c r="E138" s="34">
        <v>0</v>
      </c>
      <c r="F138" s="16">
        <f t="shared" si="48"/>
        <v>0</v>
      </c>
      <c r="G138" s="16"/>
      <c r="H138" s="17"/>
      <c r="I138" s="17">
        <f t="shared" si="49"/>
        <v>0</v>
      </c>
      <c r="J138" s="16"/>
      <c r="K138" s="16"/>
      <c r="L138" s="16">
        <f t="shared" si="50"/>
        <v>0</v>
      </c>
      <c r="M138" s="16">
        <f t="shared" si="51"/>
        <v>0</v>
      </c>
      <c r="N138" s="172"/>
    </row>
    <row r="139" spans="1:16" s="4" customFormat="1" ht="75.75" customHeight="1" x14ac:dyDescent="0.25">
      <c r="A139" s="30" t="s">
        <v>73</v>
      </c>
      <c r="B139" s="16">
        <v>1299092.32</v>
      </c>
      <c r="C139" s="16">
        <v>1797932</v>
      </c>
      <c r="D139" s="16">
        <v>1797932</v>
      </c>
      <c r="E139" s="34">
        <v>87661.5</v>
      </c>
      <c r="F139" s="16">
        <f t="shared" si="48"/>
        <v>0</v>
      </c>
      <c r="G139" s="16">
        <v>0</v>
      </c>
      <c r="H139" s="17"/>
      <c r="I139" s="17">
        <f t="shared" si="49"/>
        <v>0</v>
      </c>
      <c r="J139" s="16"/>
      <c r="K139" s="16"/>
      <c r="L139" s="16">
        <f t="shared" si="50"/>
        <v>0</v>
      </c>
      <c r="M139" s="16">
        <f t="shared" si="51"/>
        <v>1797932</v>
      </c>
      <c r="N139" s="175"/>
    </row>
    <row r="140" spans="1:16" s="4" customFormat="1" ht="57" customHeight="1" x14ac:dyDescent="0.25">
      <c r="A140" s="165" t="s">
        <v>48</v>
      </c>
      <c r="B140" s="167">
        <f>B141+B142+B143+B144+B145+B147+B148+B150+B149+B146+B151+B153</f>
        <v>824678.21</v>
      </c>
      <c r="C140" s="167">
        <f>SUM(C141:C153)</f>
        <v>16745355.700000001</v>
      </c>
      <c r="D140" s="167">
        <f>SUM(D141:D153)</f>
        <v>16745355.700000001</v>
      </c>
      <c r="E140" s="167">
        <f>SUM(E141:E153)</f>
        <v>39141.050000000003</v>
      </c>
      <c r="F140" s="16">
        <f t="shared" si="48"/>
        <v>24187051.18</v>
      </c>
      <c r="G140" s="16">
        <f>SUM(G141:G153)</f>
        <v>24187051.18</v>
      </c>
      <c r="H140" s="17">
        <v>0</v>
      </c>
      <c r="I140" s="17">
        <f t="shared" si="49"/>
        <v>0</v>
      </c>
      <c r="J140" s="16"/>
      <c r="K140" s="16">
        <f t="shared" ref="K140" si="52">K141</f>
        <v>0</v>
      </c>
      <c r="L140" s="16">
        <f>I140+F140</f>
        <v>24187051.18</v>
      </c>
      <c r="M140" s="16">
        <f t="shared" si="51"/>
        <v>40932406.880000003</v>
      </c>
      <c r="N140" s="173"/>
    </row>
    <row r="141" spans="1:16" s="4" customFormat="1" ht="75.75" customHeight="1" x14ac:dyDescent="0.25">
      <c r="A141" s="166" t="s">
        <v>268</v>
      </c>
      <c r="B141" s="34"/>
      <c r="C141" s="34"/>
      <c r="D141" s="34">
        <v>0</v>
      </c>
      <c r="E141" s="34"/>
      <c r="F141" s="34">
        <f t="shared" si="43"/>
        <v>15500000</v>
      </c>
      <c r="G141" s="34">
        <v>15500000</v>
      </c>
      <c r="H141" s="147"/>
      <c r="I141" s="147">
        <f t="shared" si="29"/>
        <v>0</v>
      </c>
      <c r="J141" s="34"/>
      <c r="K141" s="34"/>
      <c r="L141" s="34">
        <f t="shared" si="30"/>
        <v>15500000</v>
      </c>
      <c r="M141" s="34">
        <f t="shared" si="44"/>
        <v>15500000</v>
      </c>
      <c r="N141" s="173" t="s">
        <v>274</v>
      </c>
    </row>
    <row r="142" spans="1:16" s="4" customFormat="1" ht="15" hidden="1" x14ac:dyDescent="0.25">
      <c r="A142" s="76" t="s">
        <v>243</v>
      </c>
      <c r="B142" s="34"/>
      <c r="C142" s="34"/>
      <c r="D142" s="34"/>
      <c r="E142" s="34"/>
      <c r="F142" s="34">
        <f t="shared" si="43"/>
        <v>0</v>
      </c>
      <c r="G142" s="34"/>
      <c r="H142" s="147"/>
      <c r="I142" s="147">
        <f t="shared" si="29"/>
        <v>0</v>
      </c>
      <c r="J142" s="34"/>
      <c r="K142" s="34"/>
      <c r="L142" s="34">
        <f t="shared" si="30"/>
        <v>0</v>
      </c>
      <c r="M142" s="34">
        <f t="shared" si="44"/>
        <v>0</v>
      </c>
      <c r="N142" s="120"/>
    </row>
    <row r="143" spans="1:16" ht="15" x14ac:dyDescent="0.25">
      <c r="A143" s="76" t="s">
        <v>207</v>
      </c>
      <c r="B143" s="34">
        <v>90195.24</v>
      </c>
      <c r="C143" s="34">
        <v>140304</v>
      </c>
      <c r="D143" s="34">
        <v>140304</v>
      </c>
      <c r="E143" s="34">
        <v>11056.22</v>
      </c>
      <c r="F143" s="34">
        <f t="shared" si="43"/>
        <v>0</v>
      </c>
      <c r="G143" s="34"/>
      <c r="H143" s="147"/>
      <c r="I143" s="147">
        <f t="shared" si="29"/>
        <v>0</v>
      </c>
      <c r="J143" s="34"/>
      <c r="K143" s="34"/>
      <c r="L143" s="34">
        <f t="shared" si="30"/>
        <v>0</v>
      </c>
      <c r="M143" s="34">
        <f t="shared" si="44"/>
        <v>140304</v>
      </c>
      <c r="N143" s="120"/>
    </row>
    <row r="144" spans="1:16" ht="15" x14ac:dyDescent="0.25">
      <c r="A144" s="76" t="s">
        <v>257</v>
      </c>
      <c r="B144" s="34">
        <v>127290.93</v>
      </c>
      <c r="C144" s="34">
        <v>125409</v>
      </c>
      <c r="D144" s="34">
        <v>125409</v>
      </c>
      <c r="E144" s="34">
        <v>11300.14</v>
      </c>
      <c r="F144" s="34">
        <f t="shared" si="43"/>
        <v>0</v>
      </c>
      <c r="G144" s="34"/>
      <c r="H144" s="147"/>
      <c r="I144" s="147">
        <f t="shared" si="29"/>
        <v>0</v>
      </c>
      <c r="J144" s="34"/>
      <c r="K144" s="34"/>
      <c r="L144" s="34">
        <f t="shared" si="30"/>
        <v>0</v>
      </c>
      <c r="M144" s="34">
        <f t="shared" si="44"/>
        <v>125409</v>
      </c>
      <c r="N144" s="120"/>
    </row>
    <row r="145" spans="1:501" ht="15" x14ac:dyDescent="0.25">
      <c r="A145" s="76" t="s">
        <v>208</v>
      </c>
      <c r="B145" s="34">
        <v>318425.45</v>
      </c>
      <c r="C145" s="34">
        <v>286870</v>
      </c>
      <c r="D145" s="34">
        <v>286870</v>
      </c>
      <c r="E145" s="34">
        <v>9820.39</v>
      </c>
      <c r="F145" s="34">
        <f t="shared" si="43"/>
        <v>0</v>
      </c>
      <c r="G145" s="34"/>
      <c r="H145" s="147"/>
      <c r="I145" s="147">
        <f t="shared" si="29"/>
        <v>0</v>
      </c>
      <c r="J145" s="34"/>
      <c r="K145" s="34"/>
      <c r="L145" s="34">
        <f t="shared" si="30"/>
        <v>0</v>
      </c>
      <c r="M145" s="34">
        <f t="shared" si="44"/>
        <v>286870</v>
      </c>
      <c r="N145" s="120"/>
    </row>
    <row r="146" spans="1:501" ht="15" x14ac:dyDescent="0.25">
      <c r="A146" s="76" t="s">
        <v>213</v>
      </c>
      <c r="B146" s="34">
        <v>0</v>
      </c>
      <c r="C146" s="34">
        <v>54000</v>
      </c>
      <c r="D146" s="34">
        <v>54000</v>
      </c>
      <c r="E146" s="34">
        <v>0</v>
      </c>
      <c r="F146" s="34">
        <f>G146+H146</f>
        <v>0</v>
      </c>
      <c r="G146" s="34"/>
      <c r="H146" s="147"/>
      <c r="I146" s="147">
        <f t="shared" si="29"/>
        <v>0</v>
      </c>
      <c r="J146" s="34"/>
      <c r="K146" s="34"/>
      <c r="L146" s="34">
        <f t="shared" si="30"/>
        <v>0</v>
      </c>
      <c r="M146" s="34">
        <f t="shared" si="44"/>
        <v>54000</v>
      </c>
      <c r="N146" s="120"/>
    </row>
    <row r="147" spans="1:501" ht="15" x14ac:dyDescent="0.25">
      <c r="A147" s="76" t="s">
        <v>209</v>
      </c>
      <c r="B147" s="34">
        <v>60795.86</v>
      </c>
      <c r="C147" s="34">
        <v>60869</v>
      </c>
      <c r="D147" s="34">
        <v>60869</v>
      </c>
      <c r="E147" s="34">
        <v>2114.3000000000002</v>
      </c>
      <c r="F147" s="34">
        <f t="shared" si="43"/>
        <v>0</v>
      </c>
      <c r="G147" s="34"/>
      <c r="H147" s="147"/>
      <c r="I147" s="147">
        <f t="shared" si="29"/>
        <v>0</v>
      </c>
      <c r="J147" s="34"/>
      <c r="K147" s="34"/>
      <c r="L147" s="34">
        <f t="shared" si="30"/>
        <v>0</v>
      </c>
      <c r="M147" s="34">
        <f t="shared" si="44"/>
        <v>60869</v>
      </c>
      <c r="N147" s="120"/>
    </row>
    <row r="148" spans="1:501" ht="15" x14ac:dyDescent="0.25">
      <c r="A148" s="76" t="s">
        <v>210</v>
      </c>
      <c r="B148" s="34">
        <v>4200</v>
      </c>
      <c r="C148" s="34">
        <v>4850</v>
      </c>
      <c r="D148" s="34">
        <v>4850</v>
      </c>
      <c r="E148" s="34">
        <v>4850</v>
      </c>
      <c r="F148" s="34">
        <f t="shared" si="43"/>
        <v>0</v>
      </c>
      <c r="G148" s="34"/>
      <c r="H148" s="147"/>
      <c r="I148" s="147">
        <f t="shared" si="29"/>
        <v>0</v>
      </c>
      <c r="J148" s="34"/>
      <c r="K148" s="34"/>
      <c r="L148" s="34">
        <f t="shared" si="30"/>
        <v>0</v>
      </c>
      <c r="M148" s="34">
        <f t="shared" si="44"/>
        <v>4850</v>
      </c>
      <c r="N148" s="120"/>
    </row>
    <row r="149" spans="1:501" ht="20.25" customHeight="1" x14ac:dyDescent="0.25">
      <c r="A149" s="76" t="s">
        <v>211</v>
      </c>
      <c r="B149" s="34">
        <v>123770.73</v>
      </c>
      <c r="C149" s="34">
        <v>123566.9</v>
      </c>
      <c r="D149" s="34">
        <v>123566.9</v>
      </c>
      <c r="E149" s="34">
        <v>0</v>
      </c>
      <c r="F149" s="34">
        <f>G149+H149</f>
        <v>0</v>
      </c>
      <c r="G149" s="34"/>
      <c r="H149" s="147"/>
      <c r="I149" s="147">
        <v>0</v>
      </c>
      <c r="J149" s="34"/>
      <c r="K149" s="34"/>
      <c r="L149" s="34">
        <f t="shared" si="30"/>
        <v>0</v>
      </c>
      <c r="M149" s="34">
        <f t="shared" si="44"/>
        <v>123566.9</v>
      </c>
      <c r="N149" s="175"/>
    </row>
    <row r="150" spans="1:501" ht="69" customHeight="1" x14ac:dyDescent="0.25">
      <c r="A150" s="76" t="s">
        <v>267</v>
      </c>
      <c r="B150" s="34"/>
      <c r="C150" s="34"/>
      <c r="D150" s="34">
        <v>0</v>
      </c>
      <c r="E150" s="34">
        <v>0</v>
      </c>
      <c r="F150" s="34">
        <f t="shared" si="43"/>
        <v>2326500</v>
      </c>
      <c r="G150" s="34">
        <v>2326500</v>
      </c>
      <c r="H150" s="147"/>
      <c r="I150" s="147">
        <f t="shared" si="29"/>
        <v>0</v>
      </c>
      <c r="J150" s="34"/>
      <c r="K150" s="34"/>
      <c r="L150" s="34">
        <f t="shared" si="30"/>
        <v>2326500</v>
      </c>
      <c r="M150" s="34">
        <f t="shared" si="44"/>
        <v>2326500</v>
      </c>
      <c r="N150" s="175" t="s">
        <v>269</v>
      </c>
    </row>
    <row r="151" spans="1:501" ht="18.75" customHeight="1" x14ac:dyDescent="0.25">
      <c r="A151" s="76" t="s">
        <v>250</v>
      </c>
      <c r="B151" s="34">
        <v>0</v>
      </c>
      <c r="C151" s="34">
        <v>41758</v>
      </c>
      <c r="D151" s="34">
        <v>41758</v>
      </c>
      <c r="E151" s="34">
        <v>0</v>
      </c>
      <c r="F151" s="34">
        <f t="shared" si="43"/>
        <v>0</v>
      </c>
      <c r="G151" s="34"/>
      <c r="H151" s="147"/>
      <c r="I151" s="147">
        <f t="shared" si="29"/>
        <v>0</v>
      </c>
      <c r="J151" s="16"/>
      <c r="K151" s="34"/>
      <c r="L151" s="34">
        <f t="shared" si="30"/>
        <v>0</v>
      </c>
      <c r="M151" s="34">
        <f t="shared" si="44"/>
        <v>41758</v>
      </c>
      <c r="N151" s="168"/>
    </row>
    <row r="152" spans="1:501" ht="20.25" customHeight="1" x14ac:dyDescent="0.25">
      <c r="A152" s="76" t="s">
        <v>238</v>
      </c>
      <c r="B152" s="34">
        <v>0</v>
      </c>
      <c r="C152" s="34">
        <v>20498</v>
      </c>
      <c r="D152" s="34">
        <v>20498</v>
      </c>
      <c r="E152" s="34">
        <v>0</v>
      </c>
      <c r="F152" s="34">
        <f t="shared" si="43"/>
        <v>0</v>
      </c>
      <c r="G152" s="34"/>
      <c r="H152" s="147"/>
      <c r="I152" s="147">
        <f t="shared" si="29"/>
        <v>0</v>
      </c>
      <c r="J152" s="34"/>
      <c r="K152" s="34"/>
      <c r="L152" s="34">
        <f t="shared" si="30"/>
        <v>0</v>
      </c>
      <c r="M152" s="34">
        <f t="shared" si="44"/>
        <v>20498</v>
      </c>
      <c r="N152" s="173"/>
    </row>
    <row r="153" spans="1:501" ht="51.75" customHeight="1" x14ac:dyDescent="0.25">
      <c r="A153" s="76" t="s">
        <v>239</v>
      </c>
      <c r="B153" s="34">
        <v>100000</v>
      </c>
      <c r="C153" s="34">
        <v>15887230.800000001</v>
      </c>
      <c r="D153" s="34">
        <v>15887230.800000001</v>
      </c>
      <c r="E153" s="34">
        <v>0</v>
      </c>
      <c r="F153" s="34">
        <f t="shared" si="43"/>
        <v>6360551.1799999997</v>
      </c>
      <c r="G153" s="34">
        <v>6360551.1799999997</v>
      </c>
      <c r="H153" s="147">
        <v>0</v>
      </c>
      <c r="I153" s="147">
        <f t="shared" ref="I153" si="53">J153+K153</f>
        <v>0</v>
      </c>
      <c r="J153" s="34"/>
      <c r="K153" s="34"/>
      <c r="L153" s="34">
        <f t="shared" ref="L153" si="54">I153+F153</f>
        <v>6360551.1799999997</v>
      </c>
      <c r="M153" s="34">
        <f t="shared" si="44"/>
        <v>22247781.98</v>
      </c>
      <c r="N153" s="175" t="s">
        <v>273</v>
      </c>
    </row>
    <row r="154" spans="1:501" ht="64.5" customHeight="1" x14ac:dyDescent="0.25">
      <c r="A154" s="76" t="s">
        <v>221</v>
      </c>
      <c r="B154" s="16">
        <f>B156</f>
        <v>1640457.61</v>
      </c>
      <c r="C154" s="16">
        <f>C156</f>
        <v>2338547</v>
      </c>
      <c r="D154" s="16">
        <f>D156</f>
        <v>2338547</v>
      </c>
      <c r="E154" s="16">
        <f>E156</f>
        <v>798182.87</v>
      </c>
      <c r="F154" s="16">
        <f t="shared" ref="F154:F159" si="55">G154+H154</f>
        <v>0</v>
      </c>
      <c r="G154" s="16"/>
      <c r="H154" s="17"/>
      <c r="I154" s="17">
        <f t="shared" ref="I154:I159" si="56">J154+K154</f>
        <v>0</v>
      </c>
      <c r="J154" s="16"/>
      <c r="K154" s="16"/>
      <c r="L154" s="16">
        <f t="shared" ref="L154:L159" si="57">I154+F154</f>
        <v>0</v>
      </c>
      <c r="M154" s="16">
        <f t="shared" ref="M154:M159" si="58">D154+L154</f>
        <v>2338547</v>
      </c>
      <c r="N154" s="169"/>
    </row>
    <row r="155" spans="1:501" s="41" customFormat="1" ht="24.75" customHeight="1" x14ac:dyDescent="0.25">
      <c r="A155" s="162" t="s">
        <v>59</v>
      </c>
      <c r="B155" s="16"/>
      <c r="C155" s="16"/>
      <c r="D155" s="16"/>
      <c r="E155" s="16"/>
      <c r="F155" s="16">
        <f t="shared" si="55"/>
        <v>0</v>
      </c>
      <c r="G155" s="16"/>
      <c r="H155" s="17"/>
      <c r="I155" s="17">
        <f t="shared" si="56"/>
        <v>0</v>
      </c>
      <c r="J155" s="16"/>
      <c r="K155" s="16"/>
      <c r="L155" s="16">
        <f t="shared" si="57"/>
        <v>0</v>
      </c>
      <c r="M155" s="16">
        <f t="shared" si="58"/>
        <v>0</v>
      </c>
      <c r="N155" s="11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66" customHeight="1" x14ac:dyDescent="0.25">
      <c r="A156" s="30" t="s">
        <v>222</v>
      </c>
      <c r="B156" s="16">
        <v>1640457.61</v>
      </c>
      <c r="C156" s="16">
        <v>2338547</v>
      </c>
      <c r="D156" s="16">
        <v>2338547</v>
      </c>
      <c r="E156" s="16">
        <f>E157</f>
        <v>798182.87</v>
      </c>
      <c r="F156" s="16">
        <f t="shared" si="55"/>
        <v>0</v>
      </c>
      <c r="G156" s="16"/>
      <c r="H156" s="17"/>
      <c r="I156" s="17">
        <f t="shared" si="56"/>
        <v>0</v>
      </c>
      <c r="J156" s="16"/>
      <c r="K156" s="16"/>
      <c r="L156" s="16">
        <f t="shared" si="57"/>
        <v>0</v>
      </c>
      <c r="M156" s="16">
        <f t="shared" si="58"/>
        <v>2338547</v>
      </c>
      <c r="N156" s="16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201</v>
      </c>
      <c r="B157" s="16">
        <f>B158</f>
        <v>1640457.61</v>
      </c>
      <c r="C157" s="16">
        <f>C158</f>
        <v>2338547</v>
      </c>
      <c r="D157" s="16">
        <f>D158</f>
        <v>2338547</v>
      </c>
      <c r="E157" s="16">
        <f>E158</f>
        <v>798182.87</v>
      </c>
      <c r="F157" s="16">
        <f t="shared" si="55"/>
        <v>0</v>
      </c>
      <c r="G157" s="16"/>
      <c r="H157" s="17"/>
      <c r="I157" s="17">
        <f t="shared" si="56"/>
        <v>0</v>
      </c>
      <c r="J157" s="16"/>
      <c r="K157" s="16"/>
      <c r="L157" s="16">
        <f t="shared" si="57"/>
        <v>0</v>
      </c>
      <c r="M157" s="16">
        <f t="shared" si="58"/>
        <v>2338547</v>
      </c>
      <c r="N157" s="11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59.25" customHeight="1" x14ac:dyDescent="0.25">
      <c r="A158" s="30" t="s">
        <v>222</v>
      </c>
      <c r="B158" s="16">
        <v>1640457.61</v>
      </c>
      <c r="C158" s="16">
        <v>2338547</v>
      </c>
      <c r="D158" s="16">
        <v>2338547</v>
      </c>
      <c r="E158" s="16">
        <v>798182.87</v>
      </c>
      <c r="F158" s="16">
        <f t="shared" si="55"/>
        <v>0</v>
      </c>
      <c r="G158" s="16"/>
      <c r="H158" s="17"/>
      <c r="I158" s="17">
        <f t="shared" si="56"/>
        <v>0</v>
      </c>
      <c r="J158" s="16"/>
      <c r="K158" s="16"/>
      <c r="L158" s="16">
        <f t="shared" si="57"/>
        <v>0</v>
      </c>
      <c r="M158" s="16">
        <f t="shared" si="58"/>
        <v>2338547</v>
      </c>
      <c r="N158" s="16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55"/>
        <v>0</v>
      </c>
      <c r="G159" s="16"/>
      <c r="H159" s="17"/>
      <c r="I159" s="17">
        <f t="shared" si="56"/>
        <v>0</v>
      </c>
      <c r="J159" s="16"/>
      <c r="K159" s="16"/>
      <c r="L159" s="16">
        <f t="shared" si="57"/>
        <v>0</v>
      </c>
      <c r="M159" s="16">
        <f t="shared" si="58"/>
        <v>0</v>
      </c>
      <c r="N159" s="11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25.5" x14ac:dyDescent="0.25">
      <c r="A160" s="30" t="s">
        <v>83</v>
      </c>
      <c r="B160" s="16">
        <f>B162</f>
        <v>1814340</v>
      </c>
      <c r="C160" s="16">
        <f t="shared" ref="C160:K160" si="59">C162</f>
        <v>1893641</v>
      </c>
      <c r="D160" s="16">
        <f t="shared" ref="D160" si="60">D162</f>
        <v>1893641</v>
      </c>
      <c r="E160" s="16">
        <f t="shared" si="59"/>
        <v>312482</v>
      </c>
      <c r="F160" s="16">
        <f t="shared" si="43"/>
        <v>0</v>
      </c>
      <c r="G160" s="16">
        <f t="shared" si="59"/>
        <v>0</v>
      </c>
      <c r="H160" s="16">
        <f t="shared" si="59"/>
        <v>0</v>
      </c>
      <c r="I160" s="16">
        <f t="shared" ref="I160:I220" si="61">J160+K160</f>
        <v>0</v>
      </c>
      <c r="J160" s="16">
        <f t="shared" si="59"/>
        <v>0</v>
      </c>
      <c r="K160" s="16">
        <f t="shared" si="59"/>
        <v>0</v>
      </c>
      <c r="L160" s="16">
        <f t="shared" ref="L160:L220" si="62">I160+F160</f>
        <v>0</v>
      </c>
      <c r="M160" s="16">
        <f t="shared" si="44"/>
        <v>1893641</v>
      </c>
      <c r="N160" s="121"/>
    </row>
    <row r="161" spans="1:501" ht="25.5" x14ac:dyDescent="0.25">
      <c r="A161" s="33" t="s">
        <v>84</v>
      </c>
      <c r="B161" s="16"/>
      <c r="C161" s="16"/>
      <c r="D161" s="16"/>
      <c r="E161" s="16"/>
      <c r="F161" s="16">
        <f t="shared" si="43"/>
        <v>0</v>
      </c>
      <c r="G161" s="16"/>
      <c r="H161" s="17"/>
      <c r="I161" s="17">
        <f t="shared" si="61"/>
        <v>0</v>
      </c>
      <c r="J161" s="16"/>
      <c r="K161" s="16"/>
      <c r="L161" s="16">
        <f t="shared" si="62"/>
        <v>0</v>
      </c>
      <c r="M161" s="16">
        <f t="shared" si="44"/>
        <v>0</v>
      </c>
      <c r="N161" s="118"/>
    </row>
    <row r="162" spans="1:501" ht="38.25" x14ac:dyDescent="0.25">
      <c r="A162" s="48" t="s">
        <v>85</v>
      </c>
      <c r="B162" s="49">
        <v>1814340</v>
      </c>
      <c r="C162" s="49">
        <v>1893641</v>
      </c>
      <c r="D162" s="49">
        <v>1893641</v>
      </c>
      <c r="E162" s="49">
        <v>312482</v>
      </c>
      <c r="F162" s="49">
        <f t="shared" si="43"/>
        <v>0</v>
      </c>
      <c r="G162" s="49"/>
      <c r="H162" s="143"/>
      <c r="I162" s="143">
        <f t="shared" si="61"/>
        <v>0</v>
      </c>
      <c r="J162" s="49"/>
      <c r="K162" s="49"/>
      <c r="L162" s="49">
        <f t="shared" si="62"/>
        <v>0</v>
      </c>
      <c r="M162" s="49">
        <f t="shared" si="44"/>
        <v>1893641</v>
      </c>
      <c r="N162" s="128"/>
    </row>
    <row r="163" spans="1:501" s="41" customFormat="1" ht="60" customHeight="1" x14ac:dyDescent="0.25">
      <c r="A163" s="30" t="s">
        <v>86</v>
      </c>
      <c r="B163" s="35">
        <f t="shared" ref="B163:K163" si="63">SUM(B165:B170)</f>
        <v>3700418</v>
      </c>
      <c r="C163" s="35">
        <f t="shared" si="63"/>
        <v>8265995.4000000004</v>
      </c>
      <c r="D163" s="35">
        <f t="shared" ref="D163" si="64">SUM(D165:D170)</f>
        <v>8265995.4000000004</v>
      </c>
      <c r="E163" s="35">
        <f t="shared" si="63"/>
        <v>1850103.92</v>
      </c>
      <c r="F163" s="49">
        <f t="shared" si="43"/>
        <v>0</v>
      </c>
      <c r="G163" s="35">
        <f t="shared" si="63"/>
        <v>0</v>
      </c>
      <c r="H163" s="35">
        <f t="shared" si="63"/>
        <v>0</v>
      </c>
      <c r="I163" s="35">
        <f t="shared" si="61"/>
        <v>-863500</v>
      </c>
      <c r="J163" s="35">
        <f>J166</f>
        <v>-863500</v>
      </c>
      <c r="K163" s="35">
        <f t="shared" si="63"/>
        <v>0</v>
      </c>
      <c r="L163" s="35">
        <f t="shared" si="62"/>
        <v>-863500</v>
      </c>
      <c r="M163" s="35">
        <f t="shared" si="44"/>
        <v>7402495.4000000004</v>
      </c>
      <c r="N163" s="178" t="s">
        <v>262</v>
      </c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84</v>
      </c>
      <c r="B164" s="16"/>
      <c r="C164" s="16"/>
      <c r="D164" s="16"/>
      <c r="E164" s="35"/>
      <c r="F164" s="16">
        <f t="shared" si="43"/>
        <v>0</v>
      </c>
      <c r="G164" s="16"/>
      <c r="H164" s="17"/>
      <c r="I164" s="17">
        <f t="shared" si="61"/>
        <v>0</v>
      </c>
      <c r="J164" s="17"/>
      <c r="K164" s="17"/>
      <c r="L164" s="35">
        <f t="shared" si="62"/>
        <v>0</v>
      </c>
      <c r="M164" s="35">
        <f t="shared" si="44"/>
        <v>0</v>
      </c>
      <c r="N164" s="118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39" customHeight="1" x14ac:dyDescent="0.25">
      <c r="A165" s="48" t="s">
        <v>87</v>
      </c>
      <c r="B165" s="49"/>
      <c r="C165" s="49"/>
      <c r="D165" s="49"/>
      <c r="E165" s="49"/>
      <c r="F165" s="49">
        <f t="shared" si="43"/>
        <v>0</v>
      </c>
      <c r="G165" s="49"/>
      <c r="H165" s="143"/>
      <c r="I165" s="143">
        <f t="shared" si="61"/>
        <v>0</v>
      </c>
      <c r="J165" s="49"/>
      <c r="K165" s="49"/>
      <c r="L165" s="49">
        <f t="shared" si="62"/>
        <v>0</v>
      </c>
      <c r="M165" s="49">
        <f t="shared" si="44"/>
        <v>0</v>
      </c>
      <c r="N165" s="121" t="s">
        <v>234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44.25" customHeight="1" x14ac:dyDescent="0.25">
      <c r="A166" s="30" t="s">
        <v>88</v>
      </c>
      <c r="B166" s="16">
        <v>3700418</v>
      </c>
      <c r="C166" s="16">
        <v>6364666</v>
      </c>
      <c r="D166" s="16">
        <v>6364666</v>
      </c>
      <c r="E166" s="16">
        <v>839925</v>
      </c>
      <c r="F166" s="16">
        <f t="shared" si="43"/>
        <v>0</v>
      </c>
      <c r="G166" s="16"/>
      <c r="H166" s="17"/>
      <c r="I166" s="17">
        <f t="shared" si="61"/>
        <v>-863500</v>
      </c>
      <c r="J166" s="16">
        <v>-863500</v>
      </c>
      <c r="K166" s="16"/>
      <c r="L166" s="16">
        <f t="shared" si="62"/>
        <v>-863500</v>
      </c>
      <c r="M166" s="16">
        <f t="shared" si="44"/>
        <v>5501166</v>
      </c>
      <c r="N166" s="178" t="s">
        <v>262</v>
      </c>
    </row>
    <row r="167" spans="1:501" s="4" customFormat="1" ht="26.25" customHeight="1" x14ac:dyDescent="0.25">
      <c r="A167" s="42" t="s">
        <v>251</v>
      </c>
      <c r="B167" s="16">
        <v>0</v>
      </c>
      <c r="C167" s="16">
        <v>417715</v>
      </c>
      <c r="D167" s="16">
        <v>417715</v>
      </c>
      <c r="E167" s="16">
        <v>62564.52</v>
      </c>
      <c r="F167" s="16">
        <f t="shared" si="43"/>
        <v>0</v>
      </c>
      <c r="G167" s="16"/>
      <c r="H167" s="17"/>
      <c r="I167" s="17">
        <f t="shared" si="61"/>
        <v>0</v>
      </c>
      <c r="J167" s="16"/>
      <c r="K167" s="16"/>
      <c r="L167" s="16">
        <f t="shared" si="62"/>
        <v>0</v>
      </c>
      <c r="M167" s="16">
        <f t="shared" si="44"/>
        <v>417715</v>
      </c>
      <c r="N167" s="118"/>
    </row>
    <row r="168" spans="1:501" s="4" customFormat="1" ht="26.25" customHeight="1" x14ac:dyDescent="0.25">
      <c r="A168" s="30" t="s">
        <v>93</v>
      </c>
      <c r="B168" s="16"/>
      <c r="C168" s="35">
        <v>795614.4</v>
      </c>
      <c r="D168" s="35">
        <v>795614.4</v>
      </c>
      <c r="E168" s="16">
        <v>795614.4</v>
      </c>
      <c r="F168" s="16">
        <f t="shared" si="43"/>
        <v>0</v>
      </c>
      <c r="G168" s="16"/>
      <c r="H168" s="17"/>
      <c r="I168" s="17">
        <f t="shared" si="61"/>
        <v>0</v>
      </c>
      <c r="J168" s="16"/>
      <c r="K168" s="16"/>
      <c r="L168" s="16">
        <f t="shared" si="62"/>
        <v>0</v>
      </c>
      <c r="M168" s="16">
        <f t="shared" si="44"/>
        <v>795614.4</v>
      </c>
      <c r="N168" s="118"/>
    </row>
    <row r="169" spans="1:501" s="4" customFormat="1" ht="38.25" x14ac:dyDescent="0.25">
      <c r="A169" s="30" t="s">
        <v>89</v>
      </c>
      <c r="B169" s="16"/>
      <c r="C169" s="16">
        <v>68800</v>
      </c>
      <c r="D169" s="16">
        <v>68800</v>
      </c>
      <c r="E169" s="16">
        <v>0</v>
      </c>
      <c r="F169" s="16">
        <f t="shared" si="43"/>
        <v>0</v>
      </c>
      <c r="G169" s="16"/>
      <c r="H169" s="17"/>
      <c r="I169" s="17">
        <f t="shared" si="61"/>
        <v>0</v>
      </c>
      <c r="J169" s="16"/>
      <c r="K169" s="16"/>
      <c r="L169" s="16">
        <f t="shared" si="62"/>
        <v>0</v>
      </c>
      <c r="M169" s="16">
        <f t="shared" si="44"/>
        <v>68800</v>
      </c>
      <c r="N169" s="118"/>
    </row>
    <row r="170" spans="1:501" s="4" customFormat="1" ht="24" customHeight="1" x14ac:dyDescent="0.25">
      <c r="A170" s="30" t="s">
        <v>252</v>
      </c>
      <c r="B170" s="16"/>
      <c r="C170" s="16">
        <v>619200</v>
      </c>
      <c r="D170" s="16">
        <v>619200</v>
      </c>
      <c r="E170" s="35">
        <v>152000</v>
      </c>
      <c r="F170" s="16">
        <f t="shared" si="43"/>
        <v>0</v>
      </c>
      <c r="G170" s="12"/>
      <c r="H170" s="17"/>
      <c r="I170" s="17">
        <f t="shared" si="61"/>
        <v>0</v>
      </c>
      <c r="J170" s="17"/>
      <c r="K170" s="17"/>
      <c r="L170" s="17">
        <f t="shared" si="62"/>
        <v>0</v>
      </c>
      <c r="M170" s="17">
        <f t="shared" si="44"/>
        <v>619200</v>
      </c>
      <c r="N170" s="118"/>
    </row>
    <row r="171" spans="1:501" s="4" customFormat="1" ht="25.5" x14ac:dyDescent="0.25">
      <c r="A171" s="33" t="s">
        <v>48</v>
      </c>
      <c r="B171" s="16">
        <v>3700418</v>
      </c>
      <c r="C171" s="16">
        <v>8038677</v>
      </c>
      <c r="D171" s="16">
        <v>8038677</v>
      </c>
      <c r="E171" s="16">
        <v>1622785.52</v>
      </c>
      <c r="F171" s="16">
        <f t="shared" si="43"/>
        <v>0</v>
      </c>
      <c r="G171" s="16"/>
      <c r="H171" s="17"/>
      <c r="I171" s="17">
        <f t="shared" si="61"/>
        <v>0</v>
      </c>
      <c r="J171" s="16"/>
      <c r="K171" s="16"/>
      <c r="L171" s="16">
        <f t="shared" si="62"/>
        <v>0</v>
      </c>
      <c r="M171" s="16">
        <f t="shared" si="44"/>
        <v>8038677</v>
      </c>
      <c r="N171" s="121"/>
    </row>
    <row r="172" spans="1:501" s="4" customFormat="1" ht="43.5" customHeight="1" x14ac:dyDescent="0.25">
      <c r="A172" s="30" t="s">
        <v>90</v>
      </c>
      <c r="B172" s="35">
        <f>SUM(B173:B179)</f>
        <v>1850515.08</v>
      </c>
      <c r="C172" s="35">
        <f t="shared" ref="C172:K172" si="65">SUM(C173:C179)</f>
        <v>15000</v>
      </c>
      <c r="D172" s="35">
        <f t="shared" ref="D172" si="66">SUM(D173:D179)</f>
        <v>15000</v>
      </c>
      <c r="E172" s="35">
        <f t="shared" si="65"/>
        <v>0</v>
      </c>
      <c r="F172" s="35">
        <f t="shared" si="43"/>
        <v>0</v>
      </c>
      <c r="G172" s="35">
        <f t="shared" si="65"/>
        <v>0</v>
      </c>
      <c r="H172" s="35">
        <f t="shared" si="65"/>
        <v>0</v>
      </c>
      <c r="I172" s="35">
        <f t="shared" si="61"/>
        <v>0</v>
      </c>
      <c r="J172" s="35">
        <f t="shared" si="65"/>
        <v>0</v>
      </c>
      <c r="K172" s="35">
        <f t="shared" si="65"/>
        <v>0</v>
      </c>
      <c r="L172" s="35">
        <f t="shared" si="62"/>
        <v>0</v>
      </c>
      <c r="M172" s="35">
        <f t="shared" si="44"/>
        <v>15000</v>
      </c>
      <c r="N172" s="121"/>
    </row>
    <row r="173" spans="1:501" s="4" customFormat="1" ht="25.5" x14ac:dyDescent="0.25">
      <c r="A173" s="33" t="s">
        <v>91</v>
      </c>
      <c r="B173" s="16"/>
      <c r="C173" s="16"/>
      <c r="D173" s="16"/>
      <c r="E173" s="16"/>
      <c r="F173" s="16">
        <f t="shared" si="43"/>
        <v>0</v>
      </c>
      <c r="G173" s="16"/>
      <c r="H173" s="17"/>
      <c r="I173" s="17">
        <f t="shared" si="61"/>
        <v>0</v>
      </c>
      <c r="J173" s="16"/>
      <c r="K173" s="16"/>
      <c r="L173" s="16">
        <f t="shared" si="62"/>
        <v>0</v>
      </c>
      <c r="M173" s="16">
        <f t="shared" si="44"/>
        <v>0</v>
      </c>
      <c r="N173" s="118"/>
    </row>
    <row r="174" spans="1:501" s="4" customFormat="1" ht="25.5" x14ac:dyDescent="0.25">
      <c r="A174" s="30" t="s">
        <v>92</v>
      </c>
      <c r="B174" s="16">
        <v>618748</v>
      </c>
      <c r="C174" s="16"/>
      <c r="D174" s="16"/>
      <c r="E174" s="16"/>
      <c r="F174" s="16">
        <f t="shared" si="43"/>
        <v>0</v>
      </c>
      <c r="G174" s="16"/>
      <c r="H174" s="17"/>
      <c r="I174" s="17">
        <f t="shared" si="61"/>
        <v>0</v>
      </c>
      <c r="J174" s="16"/>
      <c r="K174" s="16"/>
      <c r="L174" s="16">
        <f t="shared" si="62"/>
        <v>0</v>
      </c>
      <c r="M174" s="16">
        <f t="shared" si="44"/>
        <v>0</v>
      </c>
      <c r="N174" s="118"/>
    </row>
    <row r="175" spans="1:501" s="4" customFormat="1" ht="34.5" customHeight="1" x14ac:dyDescent="0.25">
      <c r="A175" s="30" t="s">
        <v>203</v>
      </c>
      <c r="B175" s="16">
        <v>50000</v>
      </c>
      <c r="C175" s="16"/>
      <c r="D175" s="16"/>
      <c r="E175" s="16">
        <v>0</v>
      </c>
      <c r="F175" s="16">
        <f t="shared" si="43"/>
        <v>0</v>
      </c>
      <c r="G175" s="16"/>
      <c r="H175" s="17"/>
      <c r="I175" s="17">
        <f t="shared" si="61"/>
        <v>0</v>
      </c>
      <c r="J175" s="16"/>
      <c r="K175" s="16"/>
      <c r="L175" s="16">
        <f t="shared" si="62"/>
        <v>0</v>
      </c>
      <c r="M175" s="16">
        <f t="shared" si="44"/>
        <v>0</v>
      </c>
      <c r="N175" s="121"/>
    </row>
    <row r="176" spans="1:501" s="4" customFormat="1" ht="15" x14ac:dyDescent="0.25">
      <c r="A176" s="30" t="s">
        <v>93</v>
      </c>
      <c r="B176" s="16">
        <v>994518</v>
      </c>
      <c r="C176" s="35"/>
      <c r="D176" s="35"/>
      <c r="E176" s="35"/>
      <c r="F176" s="35">
        <f t="shared" si="43"/>
        <v>0</v>
      </c>
      <c r="G176" s="35"/>
      <c r="H176" s="17"/>
      <c r="I176" s="17">
        <f t="shared" si="61"/>
        <v>0</v>
      </c>
      <c r="J176" s="35"/>
      <c r="K176" s="35"/>
      <c r="L176" s="35">
        <f t="shared" si="62"/>
        <v>0</v>
      </c>
      <c r="M176" s="35">
        <f t="shared" si="44"/>
        <v>0</v>
      </c>
      <c r="N176" s="118"/>
    </row>
    <row r="177" spans="1:501" s="4" customFormat="1" ht="25.5" x14ac:dyDescent="0.25">
      <c r="A177" s="30" t="s">
        <v>251</v>
      </c>
      <c r="B177" s="16">
        <v>187249.08</v>
      </c>
      <c r="C177" s="35"/>
      <c r="D177" s="35"/>
      <c r="E177" s="35"/>
      <c r="F177" s="35"/>
      <c r="G177" s="35"/>
      <c r="H177" s="17"/>
      <c r="I177" s="17"/>
      <c r="J177" s="35"/>
      <c r="K177" s="35"/>
      <c r="L177" s="35"/>
      <c r="M177" s="35"/>
      <c r="N177" s="118"/>
    </row>
    <row r="178" spans="1:501" s="4" customFormat="1" ht="15" customHeight="1" x14ac:dyDescent="0.25">
      <c r="A178" s="42" t="s">
        <v>233</v>
      </c>
      <c r="B178" s="16"/>
      <c r="C178" s="35">
        <v>15000</v>
      </c>
      <c r="D178" s="35">
        <v>15000</v>
      </c>
      <c r="E178" s="35">
        <v>0</v>
      </c>
      <c r="F178" s="35">
        <f t="shared" si="43"/>
        <v>0</v>
      </c>
      <c r="G178" s="35"/>
      <c r="H178" s="17"/>
      <c r="I178" s="17">
        <f t="shared" si="61"/>
        <v>0</v>
      </c>
      <c r="J178" s="35"/>
      <c r="K178" s="35"/>
      <c r="L178" s="35">
        <f t="shared" si="62"/>
        <v>0</v>
      </c>
      <c r="M178" s="35">
        <f t="shared" si="44"/>
        <v>15000</v>
      </c>
      <c r="N178" s="118"/>
    </row>
    <row r="179" spans="1:501" s="4" customFormat="1" ht="51" x14ac:dyDescent="0.25">
      <c r="A179" s="48" t="s">
        <v>94</v>
      </c>
      <c r="B179" s="49"/>
      <c r="C179" s="49">
        <v>0</v>
      </c>
      <c r="D179" s="49">
        <v>0</v>
      </c>
      <c r="E179" s="50"/>
      <c r="F179" s="49">
        <f t="shared" si="43"/>
        <v>0</v>
      </c>
      <c r="G179" s="49"/>
      <c r="H179" s="143"/>
      <c r="I179" s="143">
        <f t="shared" si="61"/>
        <v>0</v>
      </c>
      <c r="J179" s="50"/>
      <c r="K179" s="50"/>
      <c r="L179" s="50">
        <f t="shared" si="62"/>
        <v>0</v>
      </c>
      <c r="M179" s="50">
        <f t="shared" si="44"/>
        <v>0</v>
      </c>
      <c r="N179" s="128"/>
    </row>
    <row r="180" spans="1:501" s="4" customFormat="1" ht="15" x14ac:dyDescent="0.25">
      <c r="A180" s="33" t="s">
        <v>95</v>
      </c>
      <c r="B180" s="16"/>
      <c r="C180" s="16"/>
      <c r="D180" s="16"/>
      <c r="E180" s="35"/>
      <c r="F180" s="16">
        <f t="shared" si="43"/>
        <v>0</v>
      </c>
      <c r="G180" s="16"/>
      <c r="H180" s="17"/>
      <c r="I180" s="17">
        <f t="shared" si="61"/>
        <v>0</v>
      </c>
      <c r="J180" s="35"/>
      <c r="K180" s="35"/>
      <c r="L180" s="35">
        <f t="shared" si="62"/>
        <v>0</v>
      </c>
      <c r="M180" s="35">
        <f t="shared" si="44"/>
        <v>0</v>
      </c>
      <c r="N180" s="118"/>
    </row>
    <row r="181" spans="1:501" s="4" customFormat="1" ht="15" x14ac:dyDescent="0.25">
      <c r="A181" s="30"/>
      <c r="B181" s="16"/>
      <c r="C181" s="16"/>
      <c r="D181" s="16"/>
      <c r="E181" s="35"/>
      <c r="F181" s="16">
        <f t="shared" si="43"/>
        <v>0</v>
      </c>
      <c r="G181" s="16"/>
      <c r="H181" s="17"/>
      <c r="I181" s="17">
        <f t="shared" si="61"/>
        <v>0</v>
      </c>
      <c r="J181" s="35"/>
      <c r="K181" s="35"/>
      <c r="L181" s="35">
        <f t="shared" si="62"/>
        <v>0</v>
      </c>
      <c r="M181" s="35">
        <f t="shared" si="44"/>
        <v>0</v>
      </c>
      <c r="N181" s="118"/>
    </row>
    <row r="182" spans="1:501" s="4" customFormat="1" ht="15" x14ac:dyDescent="0.25">
      <c r="A182" s="30"/>
      <c r="B182" s="16"/>
      <c r="C182" s="16"/>
      <c r="D182" s="16"/>
      <c r="E182" s="35"/>
      <c r="F182" s="16">
        <f t="shared" si="43"/>
        <v>0</v>
      </c>
      <c r="G182" s="16"/>
      <c r="H182" s="17"/>
      <c r="I182" s="17">
        <f t="shared" si="61"/>
        <v>0</v>
      </c>
      <c r="J182" s="35"/>
      <c r="K182" s="35"/>
      <c r="L182" s="35">
        <f t="shared" si="62"/>
        <v>0</v>
      </c>
      <c r="M182" s="35">
        <f t="shared" si="44"/>
        <v>0</v>
      </c>
      <c r="N182" s="118"/>
    </row>
    <row r="183" spans="1:501" ht="15" x14ac:dyDescent="0.25">
      <c r="A183" s="30"/>
      <c r="B183" s="16"/>
      <c r="C183" s="16"/>
      <c r="D183" s="16"/>
      <c r="E183" s="35"/>
      <c r="F183" s="16">
        <f t="shared" si="43"/>
        <v>0</v>
      </c>
      <c r="G183" s="16"/>
      <c r="H183" s="17"/>
      <c r="I183" s="17">
        <f t="shared" si="61"/>
        <v>0</v>
      </c>
      <c r="J183" s="35"/>
      <c r="K183" s="35"/>
      <c r="L183" s="35">
        <f t="shared" si="62"/>
        <v>0</v>
      </c>
      <c r="M183" s="35">
        <f t="shared" si="44"/>
        <v>0</v>
      </c>
      <c r="N183" s="118"/>
    </row>
    <row r="184" spans="1:501" ht="15" x14ac:dyDescent="0.25">
      <c r="A184" s="30"/>
      <c r="B184" s="16"/>
      <c r="C184" s="16"/>
      <c r="D184" s="16"/>
      <c r="E184" s="35"/>
      <c r="F184" s="16">
        <f t="shared" si="43"/>
        <v>0</v>
      </c>
      <c r="G184" s="16"/>
      <c r="H184" s="17"/>
      <c r="I184" s="17">
        <f t="shared" si="61"/>
        <v>0</v>
      </c>
      <c r="J184" s="35"/>
      <c r="K184" s="35"/>
      <c r="L184" s="35">
        <f t="shared" si="62"/>
        <v>0</v>
      </c>
      <c r="M184" s="35">
        <f t="shared" si="44"/>
        <v>0</v>
      </c>
      <c r="N184" s="118"/>
    </row>
    <row r="185" spans="1:501" ht="25.5" x14ac:dyDescent="0.25">
      <c r="A185" s="33" t="s">
        <v>48</v>
      </c>
      <c r="B185" s="16">
        <v>1516367.08</v>
      </c>
      <c r="C185" s="16">
        <v>0</v>
      </c>
      <c r="D185" s="16">
        <v>0</v>
      </c>
      <c r="E185" s="20">
        <v>0</v>
      </c>
      <c r="F185" s="16">
        <f t="shared" si="43"/>
        <v>0</v>
      </c>
      <c r="G185" s="16"/>
      <c r="H185" s="17"/>
      <c r="I185" s="17">
        <f t="shared" si="61"/>
        <v>0</v>
      </c>
      <c r="J185" s="16"/>
      <c r="K185" s="16"/>
      <c r="L185" s="16">
        <f t="shared" si="62"/>
        <v>0</v>
      </c>
      <c r="M185" s="16">
        <f t="shared" si="44"/>
        <v>0</v>
      </c>
      <c r="N185" s="118"/>
    </row>
    <row r="186" spans="1:501" ht="75.75" customHeight="1" x14ac:dyDescent="0.25">
      <c r="A186" s="30" t="s">
        <v>96</v>
      </c>
      <c r="B186" s="35">
        <f>SUM(B188:B192)</f>
        <v>7740051</v>
      </c>
      <c r="C186" s="35">
        <f t="shared" ref="C186:K186" si="67">SUM(C188:C192)</f>
        <v>7705863</v>
      </c>
      <c r="D186" s="35">
        <f t="shared" ref="D186" si="68">SUM(D188:D192)</f>
        <v>7705863</v>
      </c>
      <c r="E186" s="35">
        <f t="shared" si="67"/>
        <v>0</v>
      </c>
      <c r="F186" s="35">
        <f t="shared" si="43"/>
        <v>5205618</v>
      </c>
      <c r="G186" s="35">
        <f t="shared" si="67"/>
        <v>5205618</v>
      </c>
      <c r="H186" s="35">
        <f t="shared" si="67"/>
        <v>0</v>
      </c>
      <c r="I186" s="35">
        <f t="shared" si="61"/>
        <v>0</v>
      </c>
      <c r="J186" s="35">
        <f t="shared" si="67"/>
        <v>0</v>
      </c>
      <c r="K186" s="35">
        <f t="shared" si="67"/>
        <v>0</v>
      </c>
      <c r="L186" s="35">
        <f t="shared" si="62"/>
        <v>5205618</v>
      </c>
      <c r="M186" s="35">
        <f t="shared" si="44"/>
        <v>12911481</v>
      </c>
      <c r="N186" s="178" t="s">
        <v>263</v>
      </c>
    </row>
    <row r="187" spans="1:501" s="27" customFormat="1" ht="25.5" x14ac:dyDescent="0.25">
      <c r="A187" s="30" t="s">
        <v>242</v>
      </c>
      <c r="B187" s="34">
        <v>7740051</v>
      </c>
      <c r="C187" s="34">
        <f>C189</f>
        <v>7705863</v>
      </c>
      <c r="D187" s="34">
        <f>D189</f>
        <v>7705863</v>
      </c>
      <c r="E187" s="34"/>
      <c r="F187" s="34">
        <f t="shared" si="43"/>
        <v>0</v>
      </c>
      <c r="G187" s="16"/>
      <c r="H187" s="17"/>
      <c r="I187" s="17">
        <f t="shared" si="61"/>
        <v>0</v>
      </c>
      <c r="J187" s="17"/>
      <c r="K187" s="17"/>
      <c r="L187" s="35">
        <f t="shared" si="62"/>
        <v>0</v>
      </c>
      <c r="M187" s="35">
        <f t="shared" si="44"/>
        <v>7705863</v>
      </c>
      <c r="N187" s="186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 t="s">
        <v>97</v>
      </c>
      <c r="B188" s="34"/>
      <c r="C188" s="34"/>
      <c r="D188" s="34"/>
      <c r="E188" s="34"/>
      <c r="F188" s="34">
        <f t="shared" si="43"/>
        <v>0</v>
      </c>
      <c r="G188" s="16"/>
      <c r="H188" s="17"/>
      <c r="I188" s="17">
        <f t="shared" si="61"/>
        <v>0</v>
      </c>
      <c r="J188" s="17"/>
      <c r="K188" s="17"/>
      <c r="L188" s="35">
        <f t="shared" si="62"/>
        <v>0</v>
      </c>
      <c r="M188" s="35">
        <f t="shared" si="44"/>
        <v>0</v>
      </c>
      <c r="N188" s="18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66.75" customHeight="1" x14ac:dyDescent="0.25">
      <c r="A189" s="33" t="s">
        <v>98</v>
      </c>
      <c r="B189" s="16">
        <v>7740051</v>
      </c>
      <c r="C189" s="16">
        <v>7705863</v>
      </c>
      <c r="D189" s="16">
        <v>7705863</v>
      </c>
      <c r="E189" s="16"/>
      <c r="F189" s="16">
        <f t="shared" si="43"/>
        <v>5205618</v>
      </c>
      <c r="G189" s="16">
        <v>5205618</v>
      </c>
      <c r="H189" s="17"/>
      <c r="I189" s="17">
        <f t="shared" si="61"/>
        <v>0</v>
      </c>
      <c r="J189" s="16"/>
      <c r="K189" s="16"/>
      <c r="L189" s="16">
        <f t="shared" si="62"/>
        <v>5205618</v>
      </c>
      <c r="M189" s="16">
        <f t="shared" si="44"/>
        <v>12911481</v>
      </c>
      <c r="N189" s="173" t="s">
        <v>263</v>
      </c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43"/>
        <v>0</v>
      </c>
      <c r="G190" s="16"/>
      <c r="H190" s="17"/>
      <c r="I190" s="17">
        <f t="shared" si="61"/>
        <v>0</v>
      </c>
      <c r="J190" s="16"/>
      <c r="K190" s="16"/>
      <c r="L190" s="16">
        <f t="shared" si="62"/>
        <v>0</v>
      </c>
      <c r="M190" s="16">
        <f t="shared" si="44"/>
        <v>0</v>
      </c>
      <c r="N190" s="118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43"/>
        <v>0</v>
      </c>
      <c r="G191" s="16"/>
      <c r="H191" s="17"/>
      <c r="I191" s="17">
        <f t="shared" si="61"/>
        <v>0</v>
      </c>
      <c r="J191" s="16"/>
      <c r="K191" s="16"/>
      <c r="L191" s="16">
        <f t="shared" si="62"/>
        <v>0</v>
      </c>
      <c r="M191" s="16">
        <f t="shared" si="44"/>
        <v>0</v>
      </c>
      <c r="N191" s="118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3"/>
      <c r="B192" s="16"/>
      <c r="C192" s="16"/>
      <c r="D192" s="16"/>
      <c r="E192" s="16"/>
      <c r="F192" s="16">
        <f t="shared" si="43"/>
        <v>0</v>
      </c>
      <c r="G192" s="16"/>
      <c r="H192" s="17"/>
      <c r="I192" s="17">
        <f t="shared" si="61"/>
        <v>0</v>
      </c>
      <c r="J192" s="16"/>
      <c r="K192" s="16"/>
      <c r="L192" s="16">
        <f t="shared" si="62"/>
        <v>0</v>
      </c>
      <c r="M192" s="16">
        <f t="shared" si="44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14" ht="39.75" customHeight="1" x14ac:dyDescent="0.25">
      <c r="A193" s="30" t="s">
        <v>99</v>
      </c>
      <c r="B193" s="16">
        <f>B194</f>
        <v>2115020.12</v>
      </c>
      <c r="C193" s="16">
        <f>C194</f>
        <v>3187173</v>
      </c>
      <c r="D193" s="16">
        <f>D194</f>
        <v>3187173</v>
      </c>
      <c r="E193" s="16">
        <f t="shared" ref="E193:K193" si="69">E194</f>
        <v>848594.71</v>
      </c>
      <c r="F193" s="16">
        <f t="shared" si="43"/>
        <v>0</v>
      </c>
      <c r="G193" s="16">
        <f t="shared" si="69"/>
        <v>0</v>
      </c>
      <c r="H193" s="16">
        <f t="shared" si="69"/>
        <v>0</v>
      </c>
      <c r="I193" s="16">
        <f t="shared" si="61"/>
        <v>0</v>
      </c>
      <c r="J193" s="16">
        <f t="shared" si="69"/>
        <v>0</v>
      </c>
      <c r="K193" s="16">
        <f t="shared" si="69"/>
        <v>0</v>
      </c>
      <c r="L193" s="16">
        <f t="shared" si="62"/>
        <v>0</v>
      </c>
      <c r="M193" s="16">
        <f t="shared" si="44"/>
        <v>3187173</v>
      </c>
      <c r="N193" s="178"/>
    </row>
    <row r="194" spans="1:14" ht="43.5" customHeight="1" x14ac:dyDescent="0.25">
      <c r="A194" s="33" t="s">
        <v>48</v>
      </c>
      <c r="B194" s="16">
        <v>2115020.12</v>
      </c>
      <c r="C194" s="16">
        <v>3187173</v>
      </c>
      <c r="D194" s="16">
        <v>3187173</v>
      </c>
      <c r="E194" s="16">
        <v>848594.71</v>
      </c>
      <c r="F194" s="16">
        <f t="shared" si="43"/>
        <v>0</v>
      </c>
      <c r="G194" s="16"/>
      <c r="H194" s="17"/>
      <c r="I194" s="17">
        <f t="shared" si="61"/>
        <v>0</v>
      </c>
      <c r="J194" s="16"/>
      <c r="K194" s="16"/>
      <c r="L194" s="16">
        <f t="shared" si="62"/>
        <v>0</v>
      </c>
      <c r="M194" s="16">
        <f t="shared" si="44"/>
        <v>3187173</v>
      </c>
      <c r="N194" s="178"/>
    </row>
    <row r="195" spans="1:14" ht="15" x14ac:dyDescent="0.25">
      <c r="A195" s="30" t="s">
        <v>100</v>
      </c>
      <c r="B195" s="16"/>
      <c r="C195" s="16"/>
      <c r="D195" s="16"/>
      <c r="E195" s="16"/>
      <c r="F195" s="16">
        <f t="shared" ref="F195:F258" si="70">G195+H195</f>
        <v>0</v>
      </c>
      <c r="G195" s="16"/>
      <c r="H195" s="17"/>
      <c r="I195" s="17">
        <f t="shared" si="61"/>
        <v>0</v>
      </c>
      <c r="J195" s="16"/>
      <c r="K195" s="16"/>
      <c r="L195" s="16">
        <f t="shared" si="62"/>
        <v>0</v>
      </c>
      <c r="M195" s="16">
        <f t="shared" ref="M195:M258" si="71">D195+L195</f>
        <v>0</v>
      </c>
      <c r="N195" s="118"/>
    </row>
    <row r="196" spans="1:14" ht="15" x14ac:dyDescent="0.25">
      <c r="A196" s="30" t="s">
        <v>101</v>
      </c>
      <c r="B196" s="16"/>
      <c r="C196" s="16"/>
      <c r="D196" s="16"/>
      <c r="E196" s="16"/>
      <c r="F196" s="16">
        <f t="shared" si="70"/>
        <v>0</v>
      </c>
      <c r="G196" s="16"/>
      <c r="H196" s="17"/>
      <c r="I196" s="17">
        <f t="shared" si="61"/>
        <v>0</v>
      </c>
      <c r="J196" s="16"/>
      <c r="K196" s="16"/>
      <c r="L196" s="16">
        <f t="shared" si="62"/>
        <v>0</v>
      </c>
      <c r="M196" s="16">
        <f t="shared" si="71"/>
        <v>0</v>
      </c>
      <c r="N196" s="118"/>
    </row>
    <row r="197" spans="1:14" ht="15" x14ac:dyDescent="0.25">
      <c r="A197" s="30" t="s">
        <v>102</v>
      </c>
      <c r="B197" s="16"/>
      <c r="C197" s="16"/>
      <c r="D197" s="16"/>
      <c r="E197" s="16"/>
      <c r="F197" s="16">
        <f t="shared" si="70"/>
        <v>0</v>
      </c>
      <c r="G197" s="16"/>
      <c r="H197" s="17"/>
      <c r="I197" s="17">
        <f t="shared" si="61"/>
        <v>0</v>
      </c>
      <c r="J197" s="16"/>
      <c r="K197" s="16"/>
      <c r="L197" s="16">
        <f t="shared" si="62"/>
        <v>0</v>
      </c>
      <c r="M197" s="16">
        <f t="shared" si="71"/>
        <v>0</v>
      </c>
      <c r="N197" s="118"/>
    </row>
    <row r="198" spans="1:14" ht="51" x14ac:dyDescent="0.25">
      <c r="A198" s="38" t="s">
        <v>103</v>
      </c>
      <c r="B198" s="45">
        <f>SUM(B199:B211)</f>
        <v>5167800</v>
      </c>
      <c r="C198" s="45">
        <f t="shared" ref="C198:K198" si="72">SUM(C199:C211)</f>
        <v>14255846.550000001</v>
      </c>
      <c r="D198" s="45">
        <f t="shared" ref="D198" si="73">SUM(D199:D211)</f>
        <v>14255846.550000001</v>
      </c>
      <c r="E198" s="45">
        <f t="shared" si="72"/>
        <v>2602809</v>
      </c>
      <c r="F198" s="45">
        <f t="shared" si="70"/>
        <v>0</v>
      </c>
      <c r="G198" s="45">
        <f t="shared" si="72"/>
        <v>0</v>
      </c>
      <c r="H198" s="45">
        <f t="shared" si="72"/>
        <v>0</v>
      </c>
      <c r="I198" s="45">
        <f t="shared" si="61"/>
        <v>0</v>
      </c>
      <c r="J198" s="45">
        <f t="shared" si="72"/>
        <v>0</v>
      </c>
      <c r="K198" s="45">
        <f t="shared" si="72"/>
        <v>0</v>
      </c>
      <c r="L198" s="45">
        <f t="shared" si="62"/>
        <v>0</v>
      </c>
      <c r="M198" s="45">
        <f t="shared" si="71"/>
        <v>14255846.550000001</v>
      </c>
      <c r="N198" s="169"/>
    </row>
    <row r="199" spans="1:14" ht="15" x14ac:dyDescent="0.25">
      <c r="A199" s="33" t="s">
        <v>104</v>
      </c>
      <c r="B199" s="35"/>
      <c r="C199" s="35"/>
      <c r="D199" s="35"/>
      <c r="E199" s="35"/>
      <c r="F199" s="35">
        <f t="shared" si="70"/>
        <v>0</v>
      </c>
      <c r="G199" s="35"/>
      <c r="H199" s="145"/>
      <c r="I199" s="17">
        <f t="shared" si="61"/>
        <v>0</v>
      </c>
      <c r="J199" s="16"/>
      <c r="K199" s="16"/>
      <c r="L199" s="35">
        <f t="shared" si="62"/>
        <v>0</v>
      </c>
      <c r="M199" s="35">
        <f t="shared" si="71"/>
        <v>0</v>
      </c>
      <c r="N199" s="121"/>
    </row>
    <row r="200" spans="1:14" ht="98.25" customHeight="1" x14ac:dyDescent="0.25">
      <c r="A200" s="30" t="s">
        <v>105</v>
      </c>
      <c r="B200" s="16">
        <v>5167800</v>
      </c>
      <c r="C200" s="16">
        <v>14255846.550000001</v>
      </c>
      <c r="D200" s="16">
        <v>14255846.550000001</v>
      </c>
      <c r="E200" s="16">
        <v>2602809</v>
      </c>
      <c r="F200" s="16">
        <f t="shared" si="70"/>
        <v>0</v>
      </c>
      <c r="G200" s="16"/>
      <c r="H200" s="17"/>
      <c r="I200" s="17">
        <f t="shared" si="61"/>
        <v>0</v>
      </c>
      <c r="J200" s="16"/>
      <c r="K200" s="16"/>
      <c r="L200" s="16">
        <f t="shared" si="62"/>
        <v>0</v>
      </c>
      <c r="M200" s="16">
        <f t="shared" si="71"/>
        <v>14255846.550000001</v>
      </c>
      <c r="N200" s="169"/>
    </row>
    <row r="201" spans="1:14" ht="63.75" x14ac:dyDescent="0.25">
      <c r="A201" s="30" t="s">
        <v>106</v>
      </c>
      <c r="B201" s="16"/>
      <c r="C201" s="16"/>
      <c r="D201" s="16"/>
      <c r="E201" s="16"/>
      <c r="F201" s="16">
        <f t="shared" si="70"/>
        <v>0</v>
      </c>
      <c r="G201" s="16"/>
      <c r="H201" s="17"/>
      <c r="I201" s="17">
        <f t="shared" si="61"/>
        <v>0</v>
      </c>
      <c r="J201" s="16"/>
      <c r="K201" s="16"/>
      <c r="L201" s="35">
        <f t="shared" si="62"/>
        <v>0</v>
      </c>
      <c r="M201" s="35">
        <f t="shared" si="71"/>
        <v>0</v>
      </c>
      <c r="N201" s="118"/>
    </row>
    <row r="202" spans="1:14" ht="15" x14ac:dyDescent="0.25">
      <c r="A202" s="33"/>
      <c r="B202" s="16"/>
      <c r="C202" s="16"/>
      <c r="D202" s="16"/>
      <c r="E202" s="16"/>
      <c r="F202" s="16">
        <f t="shared" si="70"/>
        <v>0</v>
      </c>
      <c r="G202" s="16"/>
      <c r="H202" s="17"/>
      <c r="I202" s="17">
        <f t="shared" si="61"/>
        <v>0</v>
      </c>
      <c r="J202" s="16"/>
      <c r="K202" s="16"/>
      <c r="L202" s="35">
        <f t="shared" si="62"/>
        <v>0</v>
      </c>
      <c r="M202" s="35">
        <f t="shared" si="71"/>
        <v>0</v>
      </c>
      <c r="N202" s="118"/>
    </row>
    <row r="203" spans="1:14" ht="15" x14ac:dyDescent="0.25">
      <c r="A203" s="33"/>
      <c r="B203" s="16"/>
      <c r="C203" s="16"/>
      <c r="D203" s="16"/>
      <c r="E203" s="16"/>
      <c r="F203" s="16">
        <f t="shared" si="70"/>
        <v>0</v>
      </c>
      <c r="G203" s="16"/>
      <c r="H203" s="17"/>
      <c r="I203" s="17">
        <f t="shared" si="61"/>
        <v>0</v>
      </c>
      <c r="J203" s="16"/>
      <c r="K203" s="16"/>
      <c r="L203" s="35">
        <f t="shared" si="62"/>
        <v>0</v>
      </c>
      <c r="M203" s="35">
        <f t="shared" si="71"/>
        <v>0</v>
      </c>
      <c r="N203" s="118"/>
    </row>
    <row r="204" spans="1:14" ht="0.75" customHeight="1" x14ac:dyDescent="0.25">
      <c r="A204" s="33"/>
      <c r="B204" s="16"/>
      <c r="C204" s="16"/>
      <c r="D204" s="16"/>
      <c r="E204" s="16"/>
      <c r="F204" s="16">
        <f t="shared" si="70"/>
        <v>0</v>
      </c>
      <c r="G204" s="16"/>
      <c r="H204" s="17"/>
      <c r="I204" s="17">
        <f t="shared" si="61"/>
        <v>0</v>
      </c>
      <c r="J204" s="16"/>
      <c r="K204" s="16"/>
      <c r="L204" s="35">
        <f t="shared" si="62"/>
        <v>0</v>
      </c>
      <c r="M204" s="35">
        <f t="shared" si="71"/>
        <v>0</v>
      </c>
      <c r="N204" s="118"/>
    </row>
    <row r="205" spans="1:14" ht="15" hidden="1" x14ac:dyDescent="0.25">
      <c r="A205" s="33"/>
      <c r="B205" s="16"/>
      <c r="C205" s="16"/>
      <c r="D205" s="16"/>
      <c r="E205" s="16"/>
      <c r="F205" s="16">
        <f t="shared" si="70"/>
        <v>0</v>
      </c>
      <c r="G205" s="16"/>
      <c r="H205" s="17"/>
      <c r="I205" s="17">
        <f t="shared" si="61"/>
        <v>0</v>
      </c>
      <c r="J205" s="16"/>
      <c r="K205" s="16"/>
      <c r="L205" s="35">
        <f t="shared" si="62"/>
        <v>0</v>
      </c>
      <c r="M205" s="35">
        <f t="shared" si="71"/>
        <v>0</v>
      </c>
      <c r="N205" s="118"/>
    </row>
    <row r="206" spans="1:14" ht="15" hidden="1" x14ac:dyDescent="0.25">
      <c r="A206" s="33"/>
      <c r="B206" s="16"/>
      <c r="C206" s="16"/>
      <c r="D206" s="16"/>
      <c r="E206" s="16"/>
      <c r="F206" s="16">
        <f t="shared" si="70"/>
        <v>0</v>
      </c>
      <c r="G206" s="16"/>
      <c r="H206" s="17"/>
      <c r="I206" s="17">
        <f t="shared" si="61"/>
        <v>0</v>
      </c>
      <c r="J206" s="16"/>
      <c r="K206" s="16"/>
      <c r="L206" s="35">
        <f t="shared" si="62"/>
        <v>0</v>
      </c>
      <c r="M206" s="35">
        <f t="shared" si="71"/>
        <v>0</v>
      </c>
      <c r="N206" s="118"/>
    </row>
    <row r="207" spans="1:14" ht="15" hidden="1" x14ac:dyDescent="0.25">
      <c r="A207" s="33"/>
      <c r="B207" s="16"/>
      <c r="C207" s="16"/>
      <c r="D207" s="16"/>
      <c r="E207" s="16"/>
      <c r="F207" s="16">
        <f t="shared" si="70"/>
        <v>0</v>
      </c>
      <c r="G207" s="16"/>
      <c r="H207" s="17"/>
      <c r="I207" s="17">
        <f t="shared" si="61"/>
        <v>0</v>
      </c>
      <c r="J207" s="16"/>
      <c r="K207" s="16"/>
      <c r="L207" s="35">
        <f t="shared" si="62"/>
        <v>0</v>
      </c>
      <c r="M207" s="35">
        <f t="shared" si="71"/>
        <v>0</v>
      </c>
      <c r="N207" s="118"/>
    </row>
    <row r="208" spans="1:14" ht="15" hidden="1" x14ac:dyDescent="0.25">
      <c r="A208" s="33"/>
      <c r="B208" s="16"/>
      <c r="C208" s="16"/>
      <c r="D208" s="16"/>
      <c r="E208" s="16"/>
      <c r="F208" s="16">
        <f t="shared" si="70"/>
        <v>0</v>
      </c>
      <c r="G208" s="16"/>
      <c r="H208" s="17"/>
      <c r="I208" s="17">
        <f t="shared" si="61"/>
        <v>0</v>
      </c>
      <c r="J208" s="16"/>
      <c r="K208" s="16"/>
      <c r="L208" s="35">
        <f t="shared" si="62"/>
        <v>0</v>
      </c>
      <c r="M208" s="35">
        <f t="shared" si="71"/>
        <v>0</v>
      </c>
      <c r="N208" s="118"/>
    </row>
    <row r="209" spans="1:14" ht="15" hidden="1" x14ac:dyDescent="0.25">
      <c r="A209" s="51"/>
      <c r="B209" s="16"/>
      <c r="C209" s="16"/>
      <c r="D209" s="16"/>
      <c r="E209" s="16"/>
      <c r="F209" s="16">
        <f t="shared" si="70"/>
        <v>0</v>
      </c>
      <c r="G209" s="16"/>
      <c r="H209" s="17"/>
      <c r="I209" s="17">
        <f t="shared" si="61"/>
        <v>0</v>
      </c>
      <c r="J209" s="16"/>
      <c r="K209" s="16"/>
      <c r="L209" s="35">
        <f t="shared" si="62"/>
        <v>0</v>
      </c>
      <c r="M209" s="35">
        <f t="shared" si="71"/>
        <v>0</v>
      </c>
      <c r="N209" s="118"/>
    </row>
    <row r="210" spans="1:14" ht="15" hidden="1" x14ac:dyDescent="0.25">
      <c r="A210" s="52"/>
      <c r="B210" s="16"/>
      <c r="C210" s="16"/>
      <c r="D210" s="16"/>
      <c r="E210" s="16"/>
      <c r="F210" s="16">
        <f t="shared" si="70"/>
        <v>0</v>
      </c>
      <c r="G210" s="16"/>
      <c r="H210" s="17"/>
      <c r="I210" s="17">
        <f t="shared" si="61"/>
        <v>0</v>
      </c>
      <c r="J210" s="16"/>
      <c r="K210" s="16"/>
      <c r="L210" s="39">
        <f t="shared" si="62"/>
        <v>0</v>
      </c>
      <c r="M210" s="39">
        <f t="shared" si="71"/>
        <v>0</v>
      </c>
      <c r="N210" s="118"/>
    </row>
    <row r="211" spans="1:14" ht="15" hidden="1" x14ac:dyDescent="0.25">
      <c r="A211" s="52"/>
      <c r="B211" s="16"/>
      <c r="C211" s="16"/>
      <c r="D211" s="16"/>
      <c r="E211" s="16"/>
      <c r="F211" s="16">
        <f t="shared" si="70"/>
        <v>0</v>
      </c>
      <c r="G211" s="16"/>
      <c r="H211" s="17"/>
      <c r="I211" s="17">
        <f t="shared" si="61"/>
        <v>0</v>
      </c>
      <c r="J211" s="16"/>
      <c r="K211" s="16"/>
      <c r="L211" s="39">
        <f t="shared" si="62"/>
        <v>0</v>
      </c>
      <c r="M211" s="39">
        <f t="shared" si="71"/>
        <v>0</v>
      </c>
      <c r="N211" s="118"/>
    </row>
    <row r="212" spans="1:14" ht="25.5" x14ac:dyDescent="0.25">
      <c r="A212" s="33" t="s">
        <v>48</v>
      </c>
      <c r="B212" s="39">
        <v>5167800</v>
      </c>
      <c r="C212" s="53">
        <v>14255846.550000001</v>
      </c>
      <c r="D212" s="53">
        <v>14225846.550000001</v>
      </c>
      <c r="E212" s="39">
        <v>2602809</v>
      </c>
      <c r="F212" s="39">
        <f t="shared" si="70"/>
        <v>0</v>
      </c>
      <c r="G212" s="39"/>
      <c r="H212" s="17"/>
      <c r="I212" s="17">
        <f t="shared" si="61"/>
        <v>0</v>
      </c>
      <c r="J212" s="39"/>
      <c r="K212" s="39"/>
      <c r="L212" s="39">
        <f t="shared" si="62"/>
        <v>0</v>
      </c>
      <c r="M212" s="39">
        <f t="shared" si="71"/>
        <v>14225846.550000001</v>
      </c>
      <c r="N212" s="169"/>
    </row>
    <row r="213" spans="1:14" ht="63.75" x14ac:dyDescent="0.25">
      <c r="A213" s="30" t="s">
        <v>105</v>
      </c>
      <c r="B213" s="16"/>
      <c r="C213" s="16">
        <v>0</v>
      </c>
      <c r="D213" s="16">
        <v>0</v>
      </c>
      <c r="E213" s="16">
        <v>0</v>
      </c>
      <c r="F213" s="16">
        <f t="shared" si="70"/>
        <v>0</v>
      </c>
      <c r="G213" s="16"/>
      <c r="H213" s="17"/>
      <c r="I213" s="17">
        <f t="shared" si="61"/>
        <v>0</v>
      </c>
      <c r="J213" s="16"/>
      <c r="K213" s="16"/>
      <c r="L213" s="39">
        <f t="shared" si="62"/>
        <v>0</v>
      </c>
      <c r="M213" s="39">
        <f t="shared" si="71"/>
        <v>0</v>
      </c>
      <c r="N213" s="169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70"/>
        <v>#DIV/0!</v>
      </c>
      <c r="G214" s="16"/>
      <c r="H214" s="17" t="e">
        <f t="shared" ref="H214:H225" si="74">E214/D214</f>
        <v>#DIV/0!</v>
      </c>
      <c r="I214" s="17">
        <f t="shared" si="61"/>
        <v>0</v>
      </c>
      <c r="J214" s="16"/>
      <c r="K214" s="16"/>
      <c r="L214" s="39" t="e">
        <f t="shared" si="62"/>
        <v>#DIV/0!</v>
      </c>
      <c r="M214" s="39" t="e">
        <f t="shared" si="71"/>
        <v>#DIV/0!</v>
      </c>
      <c r="N214" s="118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70"/>
        <v>#DIV/0!</v>
      </c>
      <c r="G215" s="16"/>
      <c r="H215" s="17" t="e">
        <f t="shared" si="74"/>
        <v>#DIV/0!</v>
      </c>
      <c r="I215" s="17">
        <f t="shared" si="61"/>
        <v>0</v>
      </c>
      <c r="J215" s="16"/>
      <c r="K215" s="16"/>
      <c r="L215" s="39" t="e">
        <f t="shared" si="62"/>
        <v>#DIV/0!</v>
      </c>
      <c r="M215" s="39" t="e">
        <f t="shared" si="71"/>
        <v>#DIV/0!</v>
      </c>
      <c r="N215" s="118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70"/>
        <v>#DIV/0!</v>
      </c>
      <c r="G216" s="16"/>
      <c r="H216" s="17" t="e">
        <f t="shared" si="74"/>
        <v>#DIV/0!</v>
      </c>
      <c r="I216" s="17">
        <f t="shared" si="61"/>
        <v>0</v>
      </c>
      <c r="J216" s="16"/>
      <c r="K216" s="16"/>
      <c r="L216" s="39" t="e">
        <f t="shared" si="62"/>
        <v>#DIV/0!</v>
      </c>
      <c r="M216" s="39" t="e">
        <f t="shared" si="71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70"/>
        <v>#DIV/0!</v>
      </c>
      <c r="G217" s="16"/>
      <c r="H217" s="17" t="e">
        <f t="shared" si="74"/>
        <v>#DIV/0!</v>
      </c>
      <c r="I217" s="17">
        <f t="shared" si="61"/>
        <v>0</v>
      </c>
      <c r="J217" s="16"/>
      <c r="K217" s="16"/>
      <c r="L217" s="39" t="e">
        <f t="shared" si="62"/>
        <v>#DIV/0!</v>
      </c>
      <c r="M217" s="39" t="e">
        <f t="shared" si="71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70"/>
        <v>#DIV/0!</v>
      </c>
      <c r="G218" s="16"/>
      <c r="H218" s="17" t="e">
        <f t="shared" si="74"/>
        <v>#DIV/0!</v>
      </c>
      <c r="I218" s="17">
        <f t="shared" si="61"/>
        <v>0</v>
      </c>
      <c r="J218" s="16"/>
      <c r="K218" s="16"/>
      <c r="L218" s="39" t="e">
        <f t="shared" si="62"/>
        <v>#DIV/0!</v>
      </c>
      <c r="M218" s="39" t="e">
        <f t="shared" si="71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70"/>
        <v>#DIV/0!</v>
      </c>
      <c r="G219" s="16"/>
      <c r="H219" s="17" t="e">
        <f t="shared" si="74"/>
        <v>#DIV/0!</v>
      </c>
      <c r="I219" s="17">
        <f t="shared" si="61"/>
        <v>0</v>
      </c>
      <c r="J219" s="16"/>
      <c r="K219" s="16"/>
      <c r="L219" s="39" t="e">
        <f t="shared" si="62"/>
        <v>#DIV/0!</v>
      </c>
      <c r="M219" s="39" t="e">
        <f t="shared" si="71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70"/>
        <v>#DIV/0!</v>
      </c>
      <c r="G220" s="16"/>
      <c r="H220" s="17" t="e">
        <f t="shared" si="74"/>
        <v>#DIV/0!</v>
      </c>
      <c r="I220" s="17">
        <f t="shared" si="61"/>
        <v>0</v>
      </c>
      <c r="J220" s="16"/>
      <c r="K220" s="16"/>
      <c r="L220" s="39" t="e">
        <f t="shared" si="62"/>
        <v>#DIV/0!</v>
      </c>
      <c r="M220" s="39" t="e">
        <f t="shared" si="71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70"/>
        <v>#DIV/0!</v>
      </c>
      <c r="G221" s="16"/>
      <c r="H221" s="17" t="e">
        <f t="shared" si="74"/>
        <v>#DIV/0!</v>
      </c>
      <c r="I221" s="17">
        <f t="shared" ref="I221:I284" si="75">J221+K221</f>
        <v>0</v>
      </c>
      <c r="J221" s="16"/>
      <c r="K221" s="16"/>
      <c r="L221" s="39" t="e">
        <f t="shared" ref="L221:L284" si="76">I221+F221</f>
        <v>#DIV/0!</v>
      </c>
      <c r="M221" s="39" t="e">
        <f t="shared" si="71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70"/>
        <v>#DIV/0!</v>
      </c>
      <c r="G222" s="16"/>
      <c r="H222" s="17" t="e">
        <f t="shared" si="74"/>
        <v>#DIV/0!</v>
      </c>
      <c r="I222" s="17">
        <f t="shared" si="75"/>
        <v>0</v>
      </c>
      <c r="J222" s="16"/>
      <c r="K222" s="16"/>
      <c r="L222" s="39" t="e">
        <f t="shared" si="76"/>
        <v>#DIV/0!</v>
      </c>
      <c r="M222" s="39" t="e">
        <f t="shared" si="71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70"/>
        <v>#DIV/0!</v>
      </c>
      <c r="G223" s="16"/>
      <c r="H223" s="17" t="e">
        <f t="shared" si="74"/>
        <v>#DIV/0!</v>
      </c>
      <c r="I223" s="17">
        <f t="shared" si="75"/>
        <v>0</v>
      </c>
      <c r="J223" s="16"/>
      <c r="K223" s="16"/>
      <c r="L223" s="39" t="e">
        <f t="shared" si="76"/>
        <v>#DIV/0!</v>
      </c>
      <c r="M223" s="39" t="e">
        <f t="shared" si="71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70"/>
        <v>#DIV/0!</v>
      </c>
      <c r="G224" s="16"/>
      <c r="H224" s="17" t="e">
        <f t="shared" si="74"/>
        <v>#DIV/0!</v>
      </c>
      <c r="I224" s="17">
        <f t="shared" si="75"/>
        <v>0</v>
      </c>
      <c r="J224" s="16"/>
      <c r="K224" s="16"/>
      <c r="L224" s="39" t="e">
        <f t="shared" si="76"/>
        <v>#DIV/0!</v>
      </c>
      <c r="M224" s="39" t="e">
        <f t="shared" si="71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70"/>
        <v>#DIV/0!</v>
      </c>
      <c r="G225" s="16"/>
      <c r="H225" s="17" t="e">
        <f t="shared" si="74"/>
        <v>#DIV/0!</v>
      </c>
      <c r="I225" s="17">
        <f t="shared" si="75"/>
        <v>0</v>
      </c>
      <c r="J225" s="16"/>
      <c r="K225" s="16"/>
      <c r="L225" s="39" t="e">
        <f t="shared" si="76"/>
        <v>#DIV/0!</v>
      </c>
      <c r="M225" s="39" t="e">
        <f t="shared" si="71"/>
        <v>#DIV/0!</v>
      </c>
      <c r="N225" s="118"/>
    </row>
    <row r="226" spans="1:14" ht="51" x14ac:dyDescent="0.25">
      <c r="A226" s="38" t="s">
        <v>107</v>
      </c>
      <c r="B226" s="45">
        <f>SUM(B228:B250)</f>
        <v>0</v>
      </c>
      <c r="C226" s="45">
        <f t="shared" ref="C226:K226" si="77">SUM(C228:C250)</f>
        <v>0</v>
      </c>
      <c r="D226" s="45">
        <f t="shared" ref="D226" si="78">SUM(D228:D250)</f>
        <v>0</v>
      </c>
      <c r="E226" s="45">
        <f t="shared" si="77"/>
        <v>0</v>
      </c>
      <c r="F226" s="45">
        <f t="shared" si="70"/>
        <v>0</v>
      </c>
      <c r="G226" s="45">
        <f t="shared" si="77"/>
        <v>0</v>
      </c>
      <c r="H226" s="45">
        <f t="shared" si="77"/>
        <v>0</v>
      </c>
      <c r="I226" s="45">
        <f t="shared" si="75"/>
        <v>0</v>
      </c>
      <c r="J226" s="45">
        <f t="shared" si="77"/>
        <v>0</v>
      </c>
      <c r="K226" s="45">
        <f t="shared" si="77"/>
        <v>0</v>
      </c>
      <c r="L226" s="45">
        <f t="shared" si="76"/>
        <v>0</v>
      </c>
      <c r="M226" s="45">
        <f t="shared" si="71"/>
        <v>0</v>
      </c>
      <c r="N226" s="185"/>
    </row>
    <row r="227" spans="1:14" ht="15" x14ac:dyDescent="0.25">
      <c r="A227" s="33" t="s">
        <v>195</v>
      </c>
      <c r="B227" s="16"/>
      <c r="C227" s="16"/>
      <c r="D227" s="16"/>
      <c r="E227" s="35"/>
      <c r="F227" s="16">
        <f t="shared" si="70"/>
        <v>0</v>
      </c>
      <c r="G227" s="16"/>
      <c r="H227" s="17"/>
      <c r="I227" s="17">
        <f t="shared" si="75"/>
        <v>0</v>
      </c>
      <c r="J227" s="17"/>
      <c r="K227" s="17"/>
      <c r="L227" s="35">
        <f t="shared" si="76"/>
        <v>0</v>
      </c>
      <c r="M227" s="35">
        <f t="shared" si="71"/>
        <v>0</v>
      </c>
      <c r="N227" s="121"/>
    </row>
    <row r="228" spans="1:14" ht="17.25" customHeight="1" x14ac:dyDescent="0.25">
      <c r="A228" s="54" t="s">
        <v>225</v>
      </c>
      <c r="B228" s="16"/>
      <c r="C228" s="16"/>
      <c r="D228" s="16"/>
      <c r="E228" s="16"/>
      <c r="F228" s="16">
        <f t="shared" si="70"/>
        <v>0</v>
      </c>
      <c r="G228" s="16"/>
      <c r="H228" s="17"/>
      <c r="I228" s="17">
        <f t="shared" si="75"/>
        <v>0</v>
      </c>
      <c r="J228" s="16"/>
      <c r="K228" s="16"/>
      <c r="L228" s="35">
        <f t="shared" si="76"/>
        <v>0</v>
      </c>
      <c r="M228" s="35">
        <f t="shared" si="71"/>
        <v>0</v>
      </c>
      <c r="N228" s="118"/>
    </row>
    <row r="229" spans="1:14" ht="25.5" customHeight="1" x14ac:dyDescent="0.25">
      <c r="A229" s="54" t="s">
        <v>226</v>
      </c>
      <c r="B229" s="16"/>
      <c r="C229" s="16"/>
      <c r="D229" s="16"/>
      <c r="E229" s="16"/>
      <c r="F229" s="16">
        <f t="shared" si="70"/>
        <v>0</v>
      </c>
      <c r="G229" s="16"/>
      <c r="H229" s="17"/>
      <c r="I229" s="17">
        <f t="shared" si="75"/>
        <v>0</v>
      </c>
      <c r="J229" s="16"/>
      <c r="K229" s="16"/>
      <c r="L229" s="35">
        <f t="shared" si="76"/>
        <v>0</v>
      </c>
      <c r="M229" s="35">
        <f t="shared" si="71"/>
        <v>0</v>
      </c>
      <c r="N229" s="172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70"/>
        <v>0</v>
      </c>
      <c r="G230" s="16"/>
      <c r="H230" s="17"/>
      <c r="I230" s="17">
        <f t="shared" si="75"/>
        <v>0</v>
      </c>
      <c r="J230" s="16"/>
      <c r="K230" s="16"/>
      <c r="L230" s="35">
        <f t="shared" si="76"/>
        <v>0</v>
      </c>
      <c r="M230" s="35">
        <f t="shared" si="71"/>
        <v>0</v>
      </c>
      <c r="N230" s="118"/>
    </row>
    <row r="231" spans="1:14" s="4" customFormat="1" ht="1.5" hidden="1" customHeight="1" x14ac:dyDescent="0.25">
      <c r="A231" s="54"/>
      <c r="B231" s="16"/>
      <c r="C231" s="16"/>
      <c r="D231" s="16"/>
      <c r="E231" s="16"/>
      <c r="F231" s="16">
        <f t="shared" si="70"/>
        <v>0</v>
      </c>
      <c r="G231" s="16"/>
      <c r="H231" s="17"/>
      <c r="I231" s="17">
        <f t="shared" si="75"/>
        <v>0</v>
      </c>
      <c r="J231" s="16"/>
      <c r="K231" s="16"/>
      <c r="L231" s="35">
        <f t="shared" si="76"/>
        <v>0</v>
      </c>
      <c r="M231" s="35">
        <f t="shared" si="71"/>
        <v>0</v>
      </c>
      <c r="N231" s="118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70"/>
        <v>0</v>
      </c>
      <c r="G232" s="16"/>
      <c r="H232" s="17"/>
      <c r="I232" s="17">
        <f t="shared" si="75"/>
        <v>0</v>
      </c>
      <c r="J232" s="16"/>
      <c r="K232" s="16"/>
      <c r="L232" s="35">
        <f t="shared" si="76"/>
        <v>0</v>
      </c>
      <c r="M232" s="35">
        <f t="shared" si="71"/>
        <v>0</v>
      </c>
      <c r="N232" s="118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70"/>
        <v>0</v>
      </c>
      <c r="G233" s="16"/>
      <c r="H233" s="17"/>
      <c r="I233" s="17">
        <f t="shared" si="75"/>
        <v>0</v>
      </c>
      <c r="J233" s="16"/>
      <c r="K233" s="16"/>
      <c r="L233" s="35">
        <f t="shared" si="76"/>
        <v>0</v>
      </c>
      <c r="M233" s="35">
        <f t="shared" si="71"/>
        <v>0</v>
      </c>
      <c r="N233" s="118"/>
    </row>
    <row r="234" spans="1:14" s="4" customFormat="1" ht="0.75" hidden="1" customHeight="1" x14ac:dyDescent="0.25">
      <c r="A234" s="54"/>
      <c r="B234" s="16"/>
      <c r="C234" s="16"/>
      <c r="D234" s="16"/>
      <c r="E234" s="16"/>
      <c r="F234" s="16">
        <f t="shared" si="70"/>
        <v>0</v>
      </c>
      <c r="G234" s="16"/>
      <c r="H234" s="17"/>
      <c r="I234" s="17">
        <f t="shared" si="75"/>
        <v>0</v>
      </c>
      <c r="J234" s="16"/>
      <c r="K234" s="16"/>
      <c r="L234" s="35">
        <f t="shared" si="76"/>
        <v>0</v>
      </c>
      <c r="M234" s="35">
        <f t="shared" si="71"/>
        <v>0</v>
      </c>
      <c r="N234" s="118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70"/>
        <v>0</v>
      </c>
      <c r="G235" s="16"/>
      <c r="H235" s="17"/>
      <c r="I235" s="17">
        <f t="shared" si="75"/>
        <v>0</v>
      </c>
      <c r="J235" s="16"/>
      <c r="K235" s="16"/>
      <c r="L235" s="35">
        <f t="shared" si="76"/>
        <v>0</v>
      </c>
      <c r="M235" s="35">
        <f t="shared" si="71"/>
        <v>0</v>
      </c>
      <c r="N235" s="118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70"/>
        <v>0</v>
      </c>
      <c r="G236" s="16"/>
      <c r="H236" s="17"/>
      <c r="I236" s="17">
        <f t="shared" si="75"/>
        <v>0</v>
      </c>
      <c r="J236" s="16"/>
      <c r="K236" s="16"/>
      <c r="L236" s="35">
        <f t="shared" si="76"/>
        <v>0</v>
      </c>
      <c r="M236" s="35">
        <f t="shared" si="71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70"/>
        <v>0</v>
      </c>
      <c r="G237" s="16"/>
      <c r="H237" s="17"/>
      <c r="I237" s="17">
        <f t="shared" si="75"/>
        <v>0</v>
      </c>
      <c r="J237" s="16"/>
      <c r="K237" s="16"/>
      <c r="L237" s="35">
        <f t="shared" si="76"/>
        <v>0</v>
      </c>
      <c r="M237" s="35">
        <f t="shared" si="71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70"/>
        <v>0</v>
      </c>
      <c r="G238" s="16"/>
      <c r="H238" s="17"/>
      <c r="I238" s="17">
        <f t="shared" si="75"/>
        <v>0</v>
      </c>
      <c r="J238" s="16"/>
      <c r="K238" s="16"/>
      <c r="L238" s="35">
        <f t="shared" si="76"/>
        <v>0</v>
      </c>
      <c r="M238" s="35">
        <f t="shared" si="71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70"/>
        <v>0</v>
      </c>
      <c r="G239" s="16"/>
      <c r="H239" s="17"/>
      <c r="I239" s="17">
        <f t="shared" si="75"/>
        <v>0</v>
      </c>
      <c r="J239" s="16"/>
      <c r="K239" s="16"/>
      <c r="L239" s="35">
        <f t="shared" si="76"/>
        <v>0</v>
      </c>
      <c r="M239" s="35">
        <f t="shared" si="71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70"/>
        <v>0</v>
      </c>
      <c r="G240" s="16"/>
      <c r="H240" s="17"/>
      <c r="I240" s="17">
        <f t="shared" si="75"/>
        <v>0</v>
      </c>
      <c r="J240" s="16"/>
      <c r="K240" s="16"/>
      <c r="L240" s="35">
        <f t="shared" si="76"/>
        <v>0</v>
      </c>
      <c r="M240" s="35">
        <f t="shared" si="71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70"/>
        <v>0</v>
      </c>
      <c r="G241" s="16"/>
      <c r="H241" s="17"/>
      <c r="I241" s="17">
        <f t="shared" si="75"/>
        <v>0</v>
      </c>
      <c r="J241" s="16"/>
      <c r="K241" s="16"/>
      <c r="L241" s="35">
        <f t="shared" si="76"/>
        <v>0</v>
      </c>
      <c r="M241" s="35">
        <f t="shared" si="71"/>
        <v>0</v>
      </c>
      <c r="N241" s="118"/>
    </row>
    <row r="242" spans="1:14" s="4" customFormat="1" ht="15" hidden="1" customHeight="1" x14ac:dyDescent="0.25">
      <c r="A242" s="54"/>
      <c r="B242" s="16"/>
      <c r="C242" s="16"/>
      <c r="D242" s="16"/>
      <c r="E242" s="16"/>
      <c r="F242" s="16">
        <f t="shared" si="70"/>
        <v>0</v>
      </c>
      <c r="G242" s="16"/>
      <c r="H242" s="17"/>
      <c r="I242" s="17">
        <f t="shared" si="75"/>
        <v>0</v>
      </c>
      <c r="J242" s="16"/>
      <c r="K242" s="16"/>
      <c r="L242" s="35">
        <f t="shared" si="76"/>
        <v>0</v>
      </c>
      <c r="M242" s="35">
        <f t="shared" si="71"/>
        <v>0</v>
      </c>
      <c r="N242" s="118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70"/>
        <v>0</v>
      </c>
      <c r="G243" s="16"/>
      <c r="H243" s="17"/>
      <c r="I243" s="17">
        <f t="shared" si="75"/>
        <v>0</v>
      </c>
      <c r="J243" s="16"/>
      <c r="K243" s="16"/>
      <c r="L243" s="35">
        <f t="shared" si="76"/>
        <v>0</v>
      </c>
      <c r="M243" s="35">
        <f t="shared" si="71"/>
        <v>0</v>
      </c>
      <c r="N243" s="118"/>
    </row>
    <row r="244" spans="1:14" s="4" customFormat="1" ht="11.25" hidden="1" customHeight="1" x14ac:dyDescent="0.25">
      <c r="A244" s="54"/>
      <c r="B244" s="16"/>
      <c r="C244" s="16"/>
      <c r="D244" s="16"/>
      <c r="E244" s="16"/>
      <c r="F244" s="16">
        <f t="shared" si="70"/>
        <v>0</v>
      </c>
      <c r="G244" s="16"/>
      <c r="H244" s="17"/>
      <c r="I244" s="17">
        <f t="shared" si="75"/>
        <v>0</v>
      </c>
      <c r="J244" s="16"/>
      <c r="K244" s="16"/>
      <c r="L244" s="35">
        <f t="shared" si="76"/>
        <v>0</v>
      </c>
      <c r="M244" s="35">
        <f t="shared" si="71"/>
        <v>0</v>
      </c>
      <c r="N244" s="118"/>
    </row>
    <row r="245" spans="1:14" s="4" customFormat="1" ht="9.75" hidden="1" customHeight="1" x14ac:dyDescent="0.25">
      <c r="A245" s="54"/>
      <c r="B245" s="16"/>
      <c r="C245" s="16"/>
      <c r="D245" s="16"/>
      <c r="E245" s="16"/>
      <c r="F245" s="16">
        <f t="shared" si="70"/>
        <v>0</v>
      </c>
      <c r="G245" s="16"/>
      <c r="H245" s="17"/>
      <c r="I245" s="17">
        <f t="shared" si="75"/>
        <v>0</v>
      </c>
      <c r="J245" s="16"/>
      <c r="K245" s="16"/>
      <c r="L245" s="35">
        <f t="shared" si="76"/>
        <v>0</v>
      </c>
      <c r="M245" s="35">
        <f t="shared" si="71"/>
        <v>0</v>
      </c>
      <c r="N245" s="118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70"/>
        <v>0</v>
      </c>
      <c r="G246" s="16"/>
      <c r="H246" s="17"/>
      <c r="I246" s="17">
        <f t="shared" si="75"/>
        <v>0</v>
      </c>
      <c r="J246" s="16"/>
      <c r="K246" s="16"/>
      <c r="L246" s="35">
        <f t="shared" si="76"/>
        <v>0</v>
      </c>
      <c r="M246" s="35">
        <f t="shared" si="71"/>
        <v>0</v>
      </c>
      <c r="N246" s="118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70"/>
        <v>0</v>
      </c>
      <c r="G247" s="16"/>
      <c r="H247" s="17"/>
      <c r="I247" s="17">
        <f t="shared" si="75"/>
        <v>0</v>
      </c>
      <c r="J247" s="16"/>
      <c r="K247" s="16"/>
      <c r="L247" s="35">
        <f t="shared" si="76"/>
        <v>0</v>
      </c>
      <c r="M247" s="35">
        <f t="shared" si="71"/>
        <v>0</v>
      </c>
      <c r="N247" s="118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70"/>
        <v>0</v>
      </c>
      <c r="G248" s="16"/>
      <c r="H248" s="17"/>
      <c r="I248" s="17">
        <f t="shared" si="75"/>
        <v>0</v>
      </c>
      <c r="J248" s="16"/>
      <c r="K248" s="16"/>
      <c r="L248" s="35">
        <f t="shared" si="76"/>
        <v>0</v>
      </c>
      <c r="M248" s="35">
        <f t="shared" si="71"/>
        <v>0</v>
      </c>
      <c r="N248" s="118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70"/>
        <v>0</v>
      </c>
      <c r="G249" s="16"/>
      <c r="H249" s="17"/>
      <c r="I249" s="17">
        <f t="shared" si="75"/>
        <v>0</v>
      </c>
      <c r="J249" s="16"/>
      <c r="K249" s="16"/>
      <c r="L249" s="35">
        <f t="shared" si="76"/>
        <v>0</v>
      </c>
      <c r="M249" s="35">
        <f t="shared" si="71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70"/>
        <v>0</v>
      </c>
      <c r="G250" s="16"/>
      <c r="H250" s="17"/>
      <c r="I250" s="17">
        <f t="shared" si="75"/>
        <v>0</v>
      </c>
      <c r="J250" s="16"/>
      <c r="K250" s="16"/>
      <c r="L250" s="35">
        <f t="shared" si="76"/>
        <v>0</v>
      </c>
      <c r="M250" s="35">
        <f t="shared" si="71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70"/>
        <v>0</v>
      </c>
      <c r="G251" s="16"/>
      <c r="H251" s="17"/>
      <c r="I251" s="17">
        <f t="shared" si="75"/>
        <v>0</v>
      </c>
      <c r="J251" s="16"/>
      <c r="K251" s="16"/>
      <c r="L251" s="35">
        <f t="shared" si="76"/>
        <v>0</v>
      </c>
      <c r="M251" s="35">
        <f t="shared" si="71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70"/>
        <v>0</v>
      </c>
      <c r="G252" s="16"/>
      <c r="H252" s="17"/>
      <c r="I252" s="17">
        <f t="shared" si="75"/>
        <v>0</v>
      </c>
      <c r="J252" s="16"/>
      <c r="K252" s="16"/>
      <c r="L252" s="35">
        <f t="shared" si="76"/>
        <v>0</v>
      </c>
      <c r="M252" s="35">
        <f t="shared" si="71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70"/>
        <v>0</v>
      </c>
      <c r="G253" s="16"/>
      <c r="H253" s="17"/>
      <c r="I253" s="17">
        <f t="shared" si="75"/>
        <v>0</v>
      </c>
      <c r="J253" s="16"/>
      <c r="K253" s="16"/>
      <c r="L253" s="35">
        <f t="shared" si="76"/>
        <v>0</v>
      </c>
      <c r="M253" s="35">
        <f t="shared" si="71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70"/>
        <v>0</v>
      </c>
      <c r="G254" s="16"/>
      <c r="H254" s="17"/>
      <c r="I254" s="17">
        <f t="shared" si="75"/>
        <v>0</v>
      </c>
      <c r="J254" s="16"/>
      <c r="K254" s="16"/>
      <c r="L254" s="35">
        <f t="shared" si="76"/>
        <v>0</v>
      </c>
      <c r="M254" s="35">
        <f t="shared" si="71"/>
        <v>0</v>
      </c>
      <c r="N254" s="118"/>
    </row>
    <row r="255" spans="1:14" s="4" customFormat="1" ht="25.5" x14ac:dyDescent="0.25">
      <c r="A255" s="33" t="s">
        <v>48</v>
      </c>
      <c r="B255" s="35"/>
      <c r="C255" s="35"/>
      <c r="D255" s="35"/>
      <c r="E255" s="35">
        <f t="shared" ref="E255:K255" si="79">SUM(E256:E270)</f>
        <v>0</v>
      </c>
      <c r="F255" s="35">
        <f t="shared" si="70"/>
        <v>0</v>
      </c>
      <c r="G255" s="35">
        <f t="shared" si="79"/>
        <v>0</v>
      </c>
      <c r="H255" s="35">
        <f t="shared" si="79"/>
        <v>0</v>
      </c>
      <c r="I255" s="35">
        <f t="shared" si="75"/>
        <v>0</v>
      </c>
      <c r="J255" s="35">
        <f t="shared" si="79"/>
        <v>0</v>
      </c>
      <c r="K255" s="35">
        <f t="shared" si="79"/>
        <v>0</v>
      </c>
      <c r="L255" s="35">
        <f t="shared" si="76"/>
        <v>0</v>
      </c>
      <c r="M255" s="35">
        <f t="shared" si="71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70"/>
        <v>0</v>
      </c>
      <c r="G256" s="16"/>
      <c r="H256" s="17"/>
      <c r="I256" s="17">
        <f t="shared" si="75"/>
        <v>0</v>
      </c>
      <c r="J256" s="16"/>
      <c r="K256" s="16"/>
      <c r="L256" s="16">
        <f t="shared" si="76"/>
        <v>0</v>
      </c>
      <c r="M256" s="16">
        <f t="shared" si="71"/>
        <v>0</v>
      </c>
      <c r="N256" s="118"/>
    </row>
    <row r="257" spans="1:14" s="4" customFormat="1" ht="13.5" customHeight="1" x14ac:dyDescent="0.25">
      <c r="A257" s="54"/>
      <c r="B257" s="16"/>
      <c r="C257" s="16"/>
      <c r="D257" s="16"/>
      <c r="E257" s="16"/>
      <c r="F257" s="16">
        <f t="shared" si="70"/>
        <v>0</v>
      </c>
      <c r="G257" s="16"/>
      <c r="H257" s="17"/>
      <c r="I257" s="17">
        <f t="shared" si="75"/>
        <v>0</v>
      </c>
      <c r="J257" s="16"/>
      <c r="K257" s="16"/>
      <c r="L257" s="16">
        <f t="shared" si="76"/>
        <v>0</v>
      </c>
      <c r="M257" s="16">
        <f t="shared" si="71"/>
        <v>0</v>
      </c>
      <c r="N257" s="118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70"/>
        <v>0</v>
      </c>
      <c r="G258" s="16"/>
      <c r="H258" s="17"/>
      <c r="I258" s="17">
        <f t="shared" si="75"/>
        <v>0</v>
      </c>
      <c r="J258" s="16"/>
      <c r="K258" s="16"/>
      <c r="L258" s="16">
        <f t="shared" si="76"/>
        <v>0</v>
      </c>
      <c r="M258" s="16">
        <f t="shared" si="71"/>
        <v>0</v>
      </c>
      <c r="N258" s="118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ref="F259:F320" si="80">G259+H259</f>
        <v>0</v>
      </c>
      <c r="G259" s="16"/>
      <c r="H259" s="17"/>
      <c r="I259" s="17">
        <f t="shared" si="75"/>
        <v>0</v>
      </c>
      <c r="J259" s="16"/>
      <c r="K259" s="16"/>
      <c r="L259" s="16">
        <f t="shared" si="76"/>
        <v>0</v>
      </c>
      <c r="M259" s="16">
        <f t="shared" ref="M259:M320" si="81">D259+L259</f>
        <v>0</v>
      </c>
      <c r="N259" s="118"/>
    </row>
    <row r="260" spans="1:14" s="4" customFormat="1" ht="0.75" customHeight="1" x14ac:dyDescent="0.25">
      <c r="A260" s="54"/>
      <c r="B260" s="16"/>
      <c r="C260" s="16"/>
      <c r="D260" s="16"/>
      <c r="E260" s="16"/>
      <c r="F260" s="16">
        <f t="shared" si="80"/>
        <v>0</v>
      </c>
      <c r="G260" s="16"/>
      <c r="H260" s="17"/>
      <c r="I260" s="17">
        <f t="shared" si="75"/>
        <v>0</v>
      </c>
      <c r="J260" s="16"/>
      <c r="K260" s="16"/>
      <c r="L260" s="16">
        <f t="shared" si="76"/>
        <v>0</v>
      </c>
      <c r="M260" s="16">
        <f t="shared" si="81"/>
        <v>0</v>
      </c>
      <c r="N260" s="118"/>
    </row>
    <row r="261" spans="1:14" s="4" customFormat="1" ht="15" hidden="1" x14ac:dyDescent="0.25">
      <c r="A261" s="54"/>
      <c r="B261" s="16"/>
      <c r="C261" s="16"/>
      <c r="D261" s="16"/>
      <c r="E261" s="16"/>
      <c r="F261" s="16">
        <f t="shared" si="80"/>
        <v>0</v>
      </c>
      <c r="G261" s="16"/>
      <c r="H261" s="17"/>
      <c r="I261" s="17">
        <f t="shared" si="75"/>
        <v>0</v>
      </c>
      <c r="J261" s="16"/>
      <c r="K261" s="16"/>
      <c r="L261" s="16">
        <f t="shared" si="76"/>
        <v>0</v>
      </c>
      <c r="M261" s="16">
        <f t="shared" si="81"/>
        <v>0</v>
      </c>
      <c r="N261" s="118"/>
    </row>
    <row r="262" spans="1:14" s="4" customFormat="1" ht="13.5" hidden="1" customHeight="1" x14ac:dyDescent="0.25">
      <c r="A262" s="30"/>
      <c r="B262" s="16"/>
      <c r="C262" s="16"/>
      <c r="D262" s="16"/>
      <c r="E262" s="16"/>
      <c r="F262" s="16">
        <f t="shared" si="80"/>
        <v>0</v>
      </c>
      <c r="G262" s="16"/>
      <c r="H262" s="17"/>
      <c r="I262" s="17">
        <f t="shared" si="75"/>
        <v>0</v>
      </c>
      <c r="J262" s="16"/>
      <c r="K262" s="16"/>
      <c r="L262" s="16">
        <f t="shared" si="76"/>
        <v>0</v>
      </c>
      <c r="M262" s="16">
        <f t="shared" si="81"/>
        <v>0</v>
      </c>
      <c r="N262" s="118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80"/>
        <v>0</v>
      </c>
      <c r="G263" s="16"/>
      <c r="H263" s="17"/>
      <c r="I263" s="17">
        <f t="shared" si="75"/>
        <v>0</v>
      </c>
      <c r="J263" s="16"/>
      <c r="K263" s="16"/>
      <c r="L263" s="16">
        <f t="shared" si="76"/>
        <v>0</v>
      </c>
      <c r="M263" s="16">
        <f t="shared" si="81"/>
        <v>0</v>
      </c>
      <c r="N263" s="118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80"/>
        <v>0</v>
      </c>
      <c r="G264" s="16"/>
      <c r="H264" s="17"/>
      <c r="I264" s="17">
        <f t="shared" si="75"/>
        <v>0</v>
      </c>
      <c r="J264" s="16"/>
      <c r="K264" s="16"/>
      <c r="L264" s="16">
        <f t="shared" si="76"/>
        <v>0</v>
      </c>
      <c r="M264" s="16">
        <f t="shared" si="81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80"/>
        <v>0</v>
      </c>
      <c r="G265" s="16"/>
      <c r="H265" s="17"/>
      <c r="I265" s="17">
        <f t="shared" si="75"/>
        <v>0</v>
      </c>
      <c r="J265" s="16"/>
      <c r="K265" s="16"/>
      <c r="L265" s="16">
        <f t="shared" si="76"/>
        <v>0</v>
      </c>
      <c r="M265" s="16">
        <f t="shared" si="81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80"/>
        <v>0</v>
      </c>
      <c r="G266" s="16"/>
      <c r="H266" s="17"/>
      <c r="I266" s="17">
        <f t="shared" si="75"/>
        <v>0</v>
      </c>
      <c r="J266" s="16"/>
      <c r="K266" s="16"/>
      <c r="L266" s="16">
        <f t="shared" si="76"/>
        <v>0</v>
      </c>
      <c r="M266" s="16">
        <f t="shared" si="81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80"/>
        <v>0</v>
      </c>
      <c r="G267" s="16"/>
      <c r="H267" s="17"/>
      <c r="I267" s="17">
        <f t="shared" si="75"/>
        <v>0</v>
      </c>
      <c r="J267" s="16"/>
      <c r="K267" s="16"/>
      <c r="L267" s="16">
        <f t="shared" si="76"/>
        <v>0</v>
      </c>
      <c r="M267" s="16">
        <f t="shared" si="81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80"/>
        <v>0</v>
      </c>
      <c r="G268" s="16"/>
      <c r="H268" s="17"/>
      <c r="I268" s="17">
        <f t="shared" si="75"/>
        <v>0</v>
      </c>
      <c r="J268" s="16"/>
      <c r="K268" s="16"/>
      <c r="L268" s="16">
        <f t="shared" si="76"/>
        <v>0</v>
      </c>
      <c r="M268" s="16">
        <f t="shared" si="81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80"/>
        <v>0</v>
      </c>
      <c r="G269" s="16"/>
      <c r="H269" s="17"/>
      <c r="I269" s="17">
        <f t="shared" si="75"/>
        <v>0</v>
      </c>
      <c r="J269" s="16"/>
      <c r="K269" s="16"/>
      <c r="L269" s="16">
        <f t="shared" si="76"/>
        <v>0</v>
      </c>
      <c r="M269" s="16">
        <f t="shared" si="81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80"/>
        <v>0</v>
      </c>
      <c r="G270" s="16"/>
      <c r="H270" s="17"/>
      <c r="I270" s="17">
        <f t="shared" si="75"/>
        <v>0</v>
      </c>
      <c r="J270" s="16"/>
      <c r="K270" s="16"/>
      <c r="L270" s="16">
        <f t="shared" si="76"/>
        <v>0</v>
      </c>
      <c r="M270" s="16">
        <f t="shared" si="81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80"/>
        <v>0</v>
      </c>
      <c r="G271" s="16"/>
      <c r="H271" s="17"/>
      <c r="I271" s="17">
        <f t="shared" si="75"/>
        <v>0</v>
      </c>
      <c r="J271" s="16"/>
      <c r="K271" s="16"/>
      <c r="L271" s="16">
        <f t="shared" si="76"/>
        <v>0</v>
      </c>
      <c r="M271" s="16">
        <f t="shared" si="81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80"/>
        <v>0</v>
      </c>
      <c r="G272" s="16"/>
      <c r="H272" s="17"/>
      <c r="I272" s="17">
        <f t="shared" si="75"/>
        <v>0</v>
      </c>
      <c r="J272" s="16"/>
      <c r="K272" s="16"/>
      <c r="L272" s="16">
        <f t="shared" si="76"/>
        <v>0</v>
      </c>
      <c r="M272" s="16">
        <f t="shared" si="81"/>
        <v>0</v>
      </c>
      <c r="N272" s="118"/>
    </row>
    <row r="273" spans="1:501" s="4" customFormat="1" ht="15" hidden="1" x14ac:dyDescent="0.25">
      <c r="A273" s="30"/>
      <c r="B273" s="16"/>
      <c r="C273" s="16"/>
      <c r="D273" s="16"/>
      <c r="E273" s="16"/>
      <c r="F273" s="16">
        <f t="shared" si="80"/>
        <v>0</v>
      </c>
      <c r="G273" s="16"/>
      <c r="H273" s="17"/>
      <c r="I273" s="17">
        <f t="shared" si="75"/>
        <v>0</v>
      </c>
      <c r="J273" s="16"/>
      <c r="K273" s="16"/>
      <c r="L273" s="16">
        <f t="shared" si="76"/>
        <v>0</v>
      </c>
      <c r="M273" s="16">
        <f t="shared" si="81"/>
        <v>0</v>
      </c>
      <c r="N273" s="118"/>
    </row>
    <row r="274" spans="1:501" s="4" customFormat="1" ht="38.25" x14ac:dyDescent="0.25">
      <c r="A274" s="30" t="s">
        <v>108</v>
      </c>
      <c r="B274" s="16"/>
      <c r="C274" s="16"/>
      <c r="D274" s="16"/>
      <c r="E274" s="16"/>
      <c r="F274" s="16">
        <f t="shared" si="80"/>
        <v>0</v>
      </c>
      <c r="G274" s="16"/>
      <c r="H274" s="17"/>
      <c r="I274" s="17">
        <f t="shared" si="75"/>
        <v>0</v>
      </c>
      <c r="J274" s="16"/>
      <c r="K274" s="16"/>
      <c r="L274" s="16">
        <f t="shared" si="76"/>
        <v>0</v>
      </c>
      <c r="M274" s="16">
        <f t="shared" si="81"/>
        <v>0</v>
      </c>
      <c r="N274" s="118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80"/>
        <v>0</v>
      </c>
      <c r="G275" s="16"/>
      <c r="H275" s="17"/>
      <c r="I275" s="17">
        <f t="shared" si="75"/>
        <v>0</v>
      </c>
      <c r="J275" s="16"/>
      <c r="K275" s="16"/>
      <c r="L275" s="16">
        <f t="shared" si="76"/>
        <v>0</v>
      </c>
      <c r="M275" s="16">
        <f t="shared" si="81"/>
        <v>0</v>
      </c>
      <c r="N275" s="118"/>
    </row>
    <row r="276" spans="1:501" s="4" customFormat="1" ht="51" x14ac:dyDescent="0.25">
      <c r="A276" s="30" t="s">
        <v>109</v>
      </c>
      <c r="B276" s="16"/>
      <c r="C276" s="16"/>
      <c r="D276" s="16"/>
      <c r="E276" s="16"/>
      <c r="F276" s="16">
        <f t="shared" si="80"/>
        <v>0</v>
      </c>
      <c r="G276" s="16"/>
      <c r="H276" s="17"/>
      <c r="I276" s="17">
        <f t="shared" si="75"/>
        <v>0</v>
      </c>
      <c r="J276" s="16"/>
      <c r="K276" s="16"/>
      <c r="L276" s="16">
        <f t="shared" si="76"/>
        <v>0</v>
      </c>
      <c r="M276" s="16">
        <f t="shared" si="81"/>
        <v>0</v>
      </c>
      <c r="N276" s="118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80"/>
        <v>0</v>
      </c>
      <c r="G277" s="16"/>
      <c r="H277" s="17"/>
      <c r="I277" s="17">
        <f t="shared" si="75"/>
        <v>0</v>
      </c>
      <c r="J277" s="16"/>
      <c r="K277" s="16"/>
      <c r="L277" s="16">
        <f t="shared" si="76"/>
        <v>0</v>
      </c>
      <c r="M277" s="16">
        <f t="shared" si="81"/>
        <v>0</v>
      </c>
      <c r="N277" s="118"/>
    </row>
    <row r="278" spans="1:501" s="4" customFormat="1" ht="63.75" customHeight="1" x14ac:dyDescent="0.25">
      <c r="A278" s="30" t="s">
        <v>110</v>
      </c>
      <c r="B278" s="16"/>
      <c r="C278" s="16"/>
      <c r="D278" s="16"/>
      <c r="E278" s="16"/>
      <c r="F278" s="16">
        <f t="shared" si="80"/>
        <v>0</v>
      </c>
      <c r="G278" s="16"/>
      <c r="H278" s="17"/>
      <c r="I278" s="17">
        <f t="shared" si="75"/>
        <v>0</v>
      </c>
      <c r="J278" s="16"/>
      <c r="K278" s="16"/>
      <c r="L278" s="16">
        <f t="shared" si="76"/>
        <v>0</v>
      </c>
      <c r="M278" s="16">
        <f t="shared" si="81"/>
        <v>0</v>
      </c>
      <c r="N278" s="118"/>
    </row>
    <row r="279" spans="1:501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80"/>
        <v>0</v>
      </c>
      <c r="G279" s="16"/>
      <c r="H279" s="17"/>
      <c r="I279" s="17">
        <f t="shared" si="75"/>
        <v>0</v>
      </c>
      <c r="J279" s="16"/>
      <c r="K279" s="16"/>
      <c r="L279" s="16">
        <f t="shared" si="76"/>
        <v>0</v>
      </c>
      <c r="M279" s="16">
        <f t="shared" si="81"/>
        <v>0</v>
      </c>
      <c r="N279" s="118"/>
    </row>
    <row r="280" spans="1:501" ht="25.5" x14ac:dyDescent="0.25">
      <c r="A280" s="30" t="s">
        <v>111</v>
      </c>
      <c r="B280" s="34">
        <v>338000</v>
      </c>
      <c r="C280" s="34">
        <f>C281</f>
        <v>347800</v>
      </c>
      <c r="D280" s="34">
        <f>D281</f>
        <v>347800</v>
      </c>
      <c r="E280" s="34">
        <v>86949</v>
      </c>
      <c r="F280" s="34">
        <f t="shared" si="80"/>
        <v>0</v>
      </c>
      <c r="G280" s="34"/>
      <c r="H280" s="17"/>
      <c r="I280" s="17">
        <f t="shared" si="75"/>
        <v>0</v>
      </c>
      <c r="J280" s="34"/>
      <c r="K280" s="34"/>
      <c r="L280" s="34">
        <f t="shared" si="76"/>
        <v>0</v>
      </c>
      <c r="M280" s="34">
        <f t="shared" si="81"/>
        <v>347800</v>
      </c>
      <c r="N280" s="118"/>
    </row>
    <row r="281" spans="1:501" ht="25.5" x14ac:dyDescent="0.25">
      <c r="A281" s="33" t="s">
        <v>48</v>
      </c>
      <c r="B281" s="34">
        <v>338000</v>
      </c>
      <c r="C281" s="34">
        <v>347800</v>
      </c>
      <c r="D281" s="34">
        <v>347800</v>
      </c>
      <c r="E281" s="20">
        <v>86949</v>
      </c>
      <c r="F281" s="34">
        <f t="shared" si="80"/>
        <v>0</v>
      </c>
      <c r="G281" s="34"/>
      <c r="H281" s="17"/>
      <c r="I281" s="17">
        <f t="shared" si="75"/>
        <v>0</v>
      </c>
      <c r="J281" s="34"/>
      <c r="K281" s="34"/>
      <c r="L281" s="34">
        <f t="shared" si="76"/>
        <v>0</v>
      </c>
      <c r="M281" s="34">
        <f t="shared" si="81"/>
        <v>347800</v>
      </c>
      <c r="N281" s="118"/>
    </row>
    <row r="282" spans="1:501" s="40" customFormat="1" ht="33" customHeight="1" x14ac:dyDescent="0.25">
      <c r="A282" s="30" t="s">
        <v>112</v>
      </c>
      <c r="B282" s="16">
        <v>0</v>
      </c>
      <c r="C282" s="16">
        <v>0</v>
      </c>
      <c r="D282" s="16">
        <v>0</v>
      </c>
      <c r="E282" s="16"/>
      <c r="F282" s="16">
        <f t="shared" si="80"/>
        <v>0</v>
      </c>
      <c r="G282" s="16">
        <v>0</v>
      </c>
      <c r="H282" s="17">
        <v>0</v>
      </c>
      <c r="I282" s="17">
        <f t="shared" si="75"/>
        <v>0</v>
      </c>
      <c r="J282" s="16"/>
      <c r="K282" s="16"/>
      <c r="L282" s="16">
        <f t="shared" si="76"/>
        <v>0</v>
      </c>
      <c r="M282" s="16">
        <f t="shared" si="81"/>
        <v>0</v>
      </c>
      <c r="N282" s="188"/>
    </row>
    <row r="283" spans="1:501" s="40" customFormat="1" ht="25.5" x14ac:dyDescent="0.25">
      <c r="A283" s="33" t="s">
        <v>48</v>
      </c>
      <c r="B283" s="16"/>
      <c r="C283" s="16"/>
      <c r="D283" s="16"/>
      <c r="E283" s="16"/>
      <c r="F283" s="16">
        <f t="shared" si="80"/>
        <v>0</v>
      </c>
      <c r="G283" s="16"/>
      <c r="H283" s="17"/>
      <c r="I283" s="17">
        <f t="shared" si="75"/>
        <v>0</v>
      </c>
      <c r="J283" s="16"/>
      <c r="K283" s="16"/>
      <c r="L283" s="16">
        <f t="shared" si="76"/>
        <v>0</v>
      </c>
      <c r="M283" s="16">
        <f t="shared" si="81"/>
        <v>0</v>
      </c>
      <c r="N283" s="118"/>
    </row>
    <row r="284" spans="1:501" s="40" customFormat="1" ht="63.75" x14ac:dyDescent="0.25">
      <c r="A284" s="30" t="s">
        <v>113</v>
      </c>
      <c r="B284" s="16"/>
      <c r="C284" s="16"/>
      <c r="D284" s="16"/>
      <c r="E284" s="16"/>
      <c r="F284" s="16">
        <f t="shared" si="80"/>
        <v>0</v>
      </c>
      <c r="G284" s="16"/>
      <c r="H284" s="17"/>
      <c r="I284" s="17">
        <f t="shared" si="75"/>
        <v>0</v>
      </c>
      <c r="J284" s="16"/>
      <c r="K284" s="16"/>
      <c r="L284" s="16">
        <f t="shared" si="76"/>
        <v>0</v>
      </c>
      <c r="M284" s="16">
        <f t="shared" si="81"/>
        <v>0</v>
      </c>
      <c r="N284" s="118"/>
    </row>
    <row r="285" spans="1:501" s="40" customFormat="1" ht="51" x14ac:dyDescent="0.25">
      <c r="A285" s="30" t="s">
        <v>114</v>
      </c>
      <c r="B285" s="16"/>
      <c r="C285" s="16"/>
      <c r="D285" s="16"/>
      <c r="E285" s="16"/>
      <c r="F285" s="16">
        <f t="shared" si="80"/>
        <v>0</v>
      </c>
      <c r="G285" s="16"/>
      <c r="H285" s="17"/>
      <c r="I285" s="17">
        <f t="shared" ref="I285:I346" si="82">J285+K285</f>
        <v>0</v>
      </c>
      <c r="J285" s="16"/>
      <c r="K285" s="16"/>
      <c r="L285" s="16">
        <f t="shared" ref="L285:L346" si="83">I285+F285</f>
        <v>0</v>
      </c>
      <c r="M285" s="16">
        <f t="shared" si="81"/>
        <v>0</v>
      </c>
      <c r="N285" s="118"/>
    </row>
    <row r="286" spans="1:501" s="40" customFormat="1" ht="87.75" customHeight="1" x14ac:dyDescent="0.25">
      <c r="A286" s="30" t="s">
        <v>115</v>
      </c>
      <c r="B286" s="34">
        <v>0</v>
      </c>
      <c r="C286" s="34">
        <f>C287</f>
        <v>0</v>
      </c>
      <c r="D286" s="34">
        <f>D287</f>
        <v>0</v>
      </c>
      <c r="E286" s="34">
        <f>E287</f>
        <v>0</v>
      </c>
      <c r="F286" s="34">
        <f t="shared" si="80"/>
        <v>0</v>
      </c>
      <c r="G286" s="34"/>
      <c r="H286" s="17"/>
      <c r="I286" s="17">
        <f t="shared" si="82"/>
        <v>0</v>
      </c>
      <c r="J286" s="34"/>
      <c r="K286" s="34"/>
      <c r="L286" s="34">
        <f t="shared" si="83"/>
        <v>0</v>
      </c>
      <c r="M286" s="34">
        <f t="shared" si="81"/>
        <v>0</v>
      </c>
      <c r="N286" s="175"/>
    </row>
    <row r="287" spans="1:501" s="40" customFormat="1" ht="91.5" customHeight="1" x14ac:dyDescent="0.25">
      <c r="A287" s="33" t="s">
        <v>48</v>
      </c>
      <c r="B287" s="34">
        <v>0</v>
      </c>
      <c r="C287" s="34">
        <v>0</v>
      </c>
      <c r="D287" s="34">
        <v>0</v>
      </c>
      <c r="E287" s="34"/>
      <c r="F287" s="34">
        <f t="shared" si="80"/>
        <v>0</v>
      </c>
      <c r="G287" s="34"/>
      <c r="H287" s="17"/>
      <c r="I287" s="17">
        <f t="shared" si="82"/>
        <v>0</v>
      </c>
      <c r="J287" s="34"/>
      <c r="K287" s="34"/>
      <c r="L287" s="34">
        <f t="shared" si="83"/>
        <v>0</v>
      </c>
      <c r="M287" s="34">
        <f t="shared" si="81"/>
        <v>0</v>
      </c>
      <c r="N287" s="175"/>
    </row>
    <row r="288" spans="1:501" s="41" customFormat="1" ht="56.25" customHeight="1" x14ac:dyDescent="0.25">
      <c r="A288" s="30" t="s">
        <v>116</v>
      </c>
      <c r="B288" s="34">
        <v>12329300</v>
      </c>
      <c r="C288" s="34">
        <v>5500000</v>
      </c>
      <c r="D288" s="34">
        <v>5500000</v>
      </c>
      <c r="E288" s="34">
        <v>1480000</v>
      </c>
      <c r="F288" s="34">
        <f t="shared" si="80"/>
        <v>0</v>
      </c>
      <c r="G288" s="34"/>
      <c r="H288" s="17"/>
      <c r="I288" s="17">
        <f t="shared" si="82"/>
        <v>0</v>
      </c>
      <c r="J288" s="34"/>
      <c r="K288" s="34"/>
      <c r="L288" s="34">
        <f t="shared" si="83"/>
        <v>0</v>
      </c>
      <c r="M288" s="34">
        <f t="shared" si="81"/>
        <v>5500000</v>
      </c>
      <c r="N288" s="187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30" customHeight="1" x14ac:dyDescent="0.25">
      <c r="A289" s="33" t="s">
        <v>48</v>
      </c>
      <c r="B289" s="16"/>
      <c r="C289" s="16">
        <v>0</v>
      </c>
      <c r="D289" s="16">
        <v>0</v>
      </c>
      <c r="E289" s="20"/>
      <c r="F289" s="16">
        <f t="shared" si="80"/>
        <v>0</v>
      </c>
      <c r="G289" s="16"/>
      <c r="H289" s="17"/>
      <c r="I289" s="17">
        <f t="shared" si="82"/>
        <v>0</v>
      </c>
      <c r="J289" s="16"/>
      <c r="K289" s="16"/>
      <c r="L289" s="16">
        <f t="shared" si="83"/>
        <v>0</v>
      </c>
      <c r="M289" s="16">
        <f t="shared" si="81"/>
        <v>0</v>
      </c>
      <c r="N289" s="118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02" customHeight="1" x14ac:dyDescent="0.25">
      <c r="A290" s="55" t="s">
        <v>117</v>
      </c>
      <c r="B290" s="56">
        <f>B292+B299+B306+B312</f>
        <v>127819229.04000001</v>
      </c>
      <c r="C290" s="56">
        <f t="shared" ref="C290:J290" si="84">C292+C299+C306+C312</f>
        <v>138551814.48000002</v>
      </c>
      <c r="D290" s="56">
        <f t="shared" ref="D290" si="85">D292+D299+D306+D312</f>
        <v>138551814.48000002</v>
      </c>
      <c r="E290" s="56">
        <f>E292+E299+E306+E312</f>
        <v>29619285.919999998</v>
      </c>
      <c r="F290" s="56">
        <f t="shared" si="80"/>
        <v>0</v>
      </c>
      <c r="G290" s="56">
        <f t="shared" si="84"/>
        <v>0</v>
      </c>
      <c r="H290" s="56">
        <f>H292+H299++H306+H312</f>
        <v>0</v>
      </c>
      <c r="I290" s="56">
        <f t="shared" si="82"/>
        <v>0</v>
      </c>
      <c r="J290" s="56">
        <f t="shared" si="84"/>
        <v>0</v>
      </c>
      <c r="K290" s="56">
        <f>K306</f>
        <v>0</v>
      </c>
      <c r="L290" s="56">
        <f t="shared" si="83"/>
        <v>0</v>
      </c>
      <c r="M290" s="56">
        <f t="shared" si="81"/>
        <v>138551814.48000002</v>
      </c>
      <c r="N290" s="173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5" x14ac:dyDescent="0.25">
      <c r="A291" s="57" t="s">
        <v>118</v>
      </c>
      <c r="B291" s="16"/>
      <c r="C291" s="16"/>
      <c r="D291" s="16"/>
      <c r="E291" s="16"/>
      <c r="F291" s="16">
        <f t="shared" si="80"/>
        <v>0</v>
      </c>
      <c r="G291" s="16"/>
      <c r="H291" s="17"/>
      <c r="I291" s="17">
        <f t="shared" si="82"/>
        <v>0</v>
      </c>
      <c r="J291" s="16"/>
      <c r="K291" s="16"/>
      <c r="L291" s="16">
        <f t="shared" si="83"/>
        <v>0</v>
      </c>
      <c r="M291" s="16">
        <f t="shared" si="81"/>
        <v>0</v>
      </c>
      <c r="N291" s="11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0" customFormat="1" ht="76.5" customHeight="1" x14ac:dyDescent="0.25">
      <c r="A292" s="58" t="s">
        <v>119</v>
      </c>
      <c r="B292" s="59">
        <v>18563071.34</v>
      </c>
      <c r="C292" s="59">
        <v>25893915</v>
      </c>
      <c r="D292" s="59">
        <v>25893915</v>
      </c>
      <c r="E292" s="59">
        <v>4478638.1100000003</v>
      </c>
      <c r="F292" s="59">
        <f t="shared" si="80"/>
        <v>0</v>
      </c>
      <c r="G292" s="59"/>
      <c r="H292" s="17"/>
      <c r="I292" s="17">
        <f t="shared" si="82"/>
        <v>0</v>
      </c>
      <c r="J292" s="59"/>
      <c r="K292" s="59"/>
      <c r="L292" s="59">
        <f t="shared" si="83"/>
        <v>0</v>
      </c>
      <c r="M292" s="59">
        <f t="shared" si="81"/>
        <v>25893915</v>
      </c>
      <c r="N292" s="189"/>
    </row>
    <row r="293" spans="1:501" s="40" customFormat="1" ht="15.75" customHeight="1" x14ac:dyDescent="0.25">
      <c r="A293" s="28" t="s">
        <v>120</v>
      </c>
      <c r="B293" s="60">
        <v>12228123.92</v>
      </c>
      <c r="C293" s="60">
        <v>17565056</v>
      </c>
      <c r="D293" s="60">
        <v>17565056</v>
      </c>
      <c r="E293" s="60">
        <v>2969218.97</v>
      </c>
      <c r="F293" s="60">
        <f t="shared" si="80"/>
        <v>0</v>
      </c>
      <c r="G293" s="60"/>
      <c r="H293" s="149"/>
      <c r="I293" s="144">
        <f t="shared" si="82"/>
        <v>0</v>
      </c>
      <c r="J293" s="60"/>
      <c r="K293" s="60"/>
      <c r="L293" s="60">
        <f t="shared" si="83"/>
        <v>0</v>
      </c>
      <c r="M293" s="60">
        <f t="shared" si="81"/>
        <v>17565056</v>
      </c>
      <c r="N293" s="170"/>
    </row>
    <row r="294" spans="1:501" s="40" customFormat="1" ht="15" x14ac:dyDescent="0.25">
      <c r="A294" s="61" t="s">
        <v>121</v>
      </c>
      <c r="B294" s="61">
        <v>3644504.77</v>
      </c>
      <c r="C294" s="61">
        <v>5269313</v>
      </c>
      <c r="D294" s="61">
        <v>5269313</v>
      </c>
      <c r="E294" s="61">
        <v>743359.04</v>
      </c>
      <c r="F294" s="61">
        <f t="shared" si="80"/>
        <v>0</v>
      </c>
      <c r="G294" s="61"/>
      <c r="H294" s="61"/>
      <c r="I294" s="61">
        <f t="shared" si="82"/>
        <v>0</v>
      </c>
      <c r="J294" s="61"/>
      <c r="K294" s="61"/>
      <c r="L294" s="61">
        <f t="shared" si="83"/>
        <v>0</v>
      </c>
      <c r="M294" s="61">
        <f t="shared" si="81"/>
        <v>5269313</v>
      </c>
      <c r="N294" s="170"/>
    </row>
    <row r="295" spans="1:501" s="4" customFormat="1" ht="15" x14ac:dyDescent="0.25">
      <c r="A295" s="62" t="s">
        <v>77</v>
      </c>
      <c r="B295" s="63">
        <v>1306641.25</v>
      </c>
      <c r="C295" s="63">
        <v>1604056</v>
      </c>
      <c r="D295" s="63">
        <v>1604056</v>
      </c>
      <c r="E295" s="63">
        <v>557910.15</v>
      </c>
      <c r="F295" s="63">
        <f t="shared" si="80"/>
        <v>0</v>
      </c>
      <c r="G295" s="63"/>
      <c r="H295" s="150"/>
      <c r="I295" s="148">
        <f t="shared" si="82"/>
        <v>0</v>
      </c>
      <c r="J295" s="63"/>
      <c r="K295" s="63"/>
      <c r="L295" s="63">
        <f t="shared" si="83"/>
        <v>0</v>
      </c>
      <c r="M295" s="63">
        <f t="shared" si="81"/>
        <v>1604056</v>
      </c>
      <c r="N295" s="170"/>
    </row>
    <row r="296" spans="1:501" s="4" customFormat="1" ht="59.25" customHeight="1" x14ac:dyDescent="0.25">
      <c r="A296" s="64" t="s">
        <v>122</v>
      </c>
      <c r="B296" s="65">
        <v>539638.29</v>
      </c>
      <c r="C296" s="65">
        <v>631208</v>
      </c>
      <c r="D296" s="65">
        <v>631208</v>
      </c>
      <c r="E296" s="65">
        <v>107701.07</v>
      </c>
      <c r="F296" s="65">
        <f t="shared" si="80"/>
        <v>0</v>
      </c>
      <c r="G296" s="65"/>
      <c r="H296" s="151"/>
      <c r="I296" s="152">
        <f t="shared" si="82"/>
        <v>0</v>
      </c>
      <c r="J296" s="65"/>
      <c r="K296" s="65"/>
      <c r="L296" s="65">
        <f t="shared" si="83"/>
        <v>0</v>
      </c>
      <c r="M296" s="65">
        <f t="shared" si="81"/>
        <v>631208</v>
      </c>
      <c r="N296" s="174"/>
    </row>
    <row r="297" spans="1:501" s="4" customFormat="1" ht="27.75" customHeight="1" x14ac:dyDescent="0.25">
      <c r="A297" s="66" t="s">
        <v>123</v>
      </c>
      <c r="B297" s="67">
        <v>184368.26</v>
      </c>
      <c r="C297" s="67">
        <v>184420</v>
      </c>
      <c r="D297" s="67">
        <v>184420</v>
      </c>
      <c r="E297" s="67">
        <v>45496.480000000003</v>
      </c>
      <c r="F297" s="67">
        <f t="shared" si="80"/>
        <v>0</v>
      </c>
      <c r="G297" s="67"/>
      <c r="H297" s="153"/>
      <c r="I297" s="154">
        <f t="shared" si="82"/>
        <v>0</v>
      </c>
      <c r="J297" s="67"/>
      <c r="K297" s="67"/>
      <c r="L297" s="67">
        <f t="shared" si="83"/>
        <v>0</v>
      </c>
      <c r="M297" s="67">
        <f t="shared" si="81"/>
        <v>184420</v>
      </c>
      <c r="N297" s="170"/>
    </row>
    <row r="298" spans="1:501" s="4" customFormat="1" ht="36.75" customHeight="1" x14ac:dyDescent="0.25">
      <c r="A298" s="33" t="s">
        <v>48</v>
      </c>
      <c r="B298" s="16">
        <v>15843168.689999999</v>
      </c>
      <c r="C298" s="16">
        <v>22809861</v>
      </c>
      <c r="D298" s="16">
        <v>22809861</v>
      </c>
      <c r="E298" s="16">
        <v>3703578.01</v>
      </c>
      <c r="F298" s="16">
        <f t="shared" si="80"/>
        <v>0</v>
      </c>
      <c r="G298" s="16"/>
      <c r="H298" s="17"/>
      <c r="I298" s="17">
        <f t="shared" si="82"/>
        <v>0</v>
      </c>
      <c r="J298" s="16"/>
      <c r="K298" s="16"/>
      <c r="L298" s="16">
        <f t="shared" si="83"/>
        <v>0</v>
      </c>
      <c r="M298" s="16">
        <f t="shared" si="81"/>
        <v>22809861</v>
      </c>
      <c r="N298" s="174"/>
    </row>
    <row r="299" spans="1:501" s="4" customFormat="1" ht="99" customHeight="1" x14ac:dyDescent="0.25">
      <c r="A299" s="58" t="s">
        <v>124</v>
      </c>
      <c r="B299" s="59">
        <v>77436339.170000002</v>
      </c>
      <c r="C299" s="59">
        <v>80433381.090000004</v>
      </c>
      <c r="D299" s="59">
        <v>80433381.090000004</v>
      </c>
      <c r="E299" s="59">
        <v>18147236.309999999</v>
      </c>
      <c r="F299" s="59">
        <f t="shared" si="80"/>
        <v>0</v>
      </c>
      <c r="G299" s="59"/>
      <c r="H299" s="17"/>
      <c r="I299" s="17">
        <f t="shared" si="82"/>
        <v>0</v>
      </c>
      <c r="J299" s="59"/>
      <c r="K299" s="59"/>
      <c r="L299" s="59">
        <f t="shared" si="83"/>
        <v>0</v>
      </c>
      <c r="M299" s="59">
        <f t="shared" si="81"/>
        <v>80433381.090000004</v>
      </c>
      <c r="N299" s="189"/>
    </row>
    <row r="300" spans="1:501" s="4" customFormat="1" ht="45" customHeight="1" x14ac:dyDescent="0.25">
      <c r="A300" s="28" t="s">
        <v>120</v>
      </c>
      <c r="B300" s="60">
        <v>49894921.909999996</v>
      </c>
      <c r="C300" s="60">
        <v>52634690</v>
      </c>
      <c r="D300" s="60">
        <v>52634690</v>
      </c>
      <c r="E300" s="60">
        <v>11828411.58</v>
      </c>
      <c r="F300" s="60">
        <f t="shared" si="80"/>
        <v>0</v>
      </c>
      <c r="G300" s="60"/>
      <c r="H300" s="149"/>
      <c r="I300" s="144">
        <f t="shared" si="82"/>
        <v>0</v>
      </c>
      <c r="J300" s="60"/>
      <c r="K300" s="60"/>
      <c r="L300" s="60">
        <f t="shared" si="83"/>
        <v>0</v>
      </c>
      <c r="M300" s="60">
        <f t="shared" si="81"/>
        <v>52634690</v>
      </c>
      <c r="N300" s="170"/>
    </row>
    <row r="301" spans="1:501" s="40" customFormat="1" ht="15" x14ac:dyDescent="0.25">
      <c r="A301" s="61" t="s">
        <v>121</v>
      </c>
      <c r="B301" s="61">
        <v>14859662.859999999</v>
      </c>
      <c r="C301" s="61">
        <v>15783332</v>
      </c>
      <c r="D301" s="61">
        <v>15783332</v>
      </c>
      <c r="E301" s="61">
        <v>2875485.41</v>
      </c>
      <c r="F301" s="61">
        <f t="shared" si="80"/>
        <v>0</v>
      </c>
      <c r="G301" s="61"/>
      <c r="H301" s="61"/>
      <c r="I301" s="61">
        <f t="shared" si="82"/>
        <v>0</v>
      </c>
      <c r="J301" s="61"/>
      <c r="K301" s="61"/>
      <c r="L301" s="61">
        <f t="shared" si="83"/>
        <v>0</v>
      </c>
      <c r="M301" s="61">
        <f t="shared" si="81"/>
        <v>15783332</v>
      </c>
      <c r="N301" s="170"/>
    </row>
    <row r="302" spans="1:501" s="4" customFormat="1" ht="39.75" customHeight="1" x14ac:dyDescent="0.25">
      <c r="A302" s="62" t="s">
        <v>77</v>
      </c>
      <c r="B302" s="63">
        <v>5277622.54</v>
      </c>
      <c r="C302" s="63">
        <v>6199241</v>
      </c>
      <c r="D302" s="63">
        <v>6199241</v>
      </c>
      <c r="E302" s="63">
        <v>2537159.04</v>
      </c>
      <c r="F302" s="63">
        <f t="shared" si="80"/>
        <v>0</v>
      </c>
      <c r="G302" s="63"/>
      <c r="H302" s="150"/>
      <c r="I302" s="148">
        <f t="shared" si="82"/>
        <v>0</v>
      </c>
      <c r="J302" s="63"/>
      <c r="K302" s="63"/>
      <c r="L302" s="63">
        <f t="shared" si="83"/>
        <v>0</v>
      </c>
      <c r="M302" s="63">
        <f t="shared" si="81"/>
        <v>6199241</v>
      </c>
      <c r="N302" s="170"/>
    </row>
    <row r="303" spans="1:501" s="4" customFormat="1" ht="46.5" customHeight="1" x14ac:dyDescent="0.25">
      <c r="A303" s="64" t="s">
        <v>122</v>
      </c>
      <c r="B303" s="65">
        <v>559529.18000000005</v>
      </c>
      <c r="C303" s="65">
        <v>743381</v>
      </c>
      <c r="D303" s="65">
        <v>743381</v>
      </c>
      <c r="E303" s="65">
        <v>110738.48</v>
      </c>
      <c r="F303" s="65">
        <f t="shared" si="80"/>
        <v>0</v>
      </c>
      <c r="G303" s="65"/>
      <c r="H303" s="151"/>
      <c r="I303" s="152">
        <f t="shared" si="82"/>
        <v>0</v>
      </c>
      <c r="J303" s="65"/>
      <c r="K303" s="65"/>
      <c r="L303" s="65">
        <f t="shared" si="83"/>
        <v>0</v>
      </c>
      <c r="M303" s="65">
        <f t="shared" si="81"/>
        <v>743381</v>
      </c>
      <c r="N303" s="174"/>
    </row>
    <row r="304" spans="1:501" s="4" customFormat="1" ht="23.25" customHeight="1" x14ac:dyDescent="0.25">
      <c r="A304" s="66" t="s">
        <v>123</v>
      </c>
      <c r="B304" s="67">
        <v>425966.82</v>
      </c>
      <c r="C304" s="67">
        <v>479420</v>
      </c>
      <c r="D304" s="67">
        <v>479420</v>
      </c>
      <c r="E304" s="67">
        <v>120002.5</v>
      </c>
      <c r="F304" s="67">
        <f t="shared" si="80"/>
        <v>0</v>
      </c>
      <c r="G304" s="67"/>
      <c r="H304" s="153"/>
      <c r="I304" s="154">
        <f t="shared" si="82"/>
        <v>0</v>
      </c>
      <c r="J304" s="154"/>
      <c r="K304" s="67"/>
      <c r="L304" s="67">
        <f t="shared" si="83"/>
        <v>0</v>
      </c>
      <c r="M304" s="67">
        <f t="shared" si="81"/>
        <v>479420</v>
      </c>
      <c r="N304" s="170"/>
    </row>
    <row r="305" spans="1:14" s="4" customFormat="1" ht="25.5" x14ac:dyDescent="0.25">
      <c r="A305" s="33" t="s">
        <v>48</v>
      </c>
      <c r="B305" s="16">
        <v>65832751.310000002</v>
      </c>
      <c r="C305" s="16">
        <v>68718364</v>
      </c>
      <c r="D305" s="16">
        <v>68718364</v>
      </c>
      <c r="E305" s="16">
        <v>14691896.99</v>
      </c>
      <c r="F305" s="16">
        <f t="shared" si="80"/>
        <v>0</v>
      </c>
      <c r="G305" s="16"/>
      <c r="H305" s="17"/>
      <c r="I305" s="17">
        <f t="shared" si="82"/>
        <v>0</v>
      </c>
      <c r="J305" s="16"/>
      <c r="K305" s="16"/>
      <c r="L305" s="16">
        <f t="shared" si="83"/>
        <v>0</v>
      </c>
      <c r="M305" s="16">
        <f t="shared" si="81"/>
        <v>68718364</v>
      </c>
      <c r="N305" s="174"/>
    </row>
    <row r="306" spans="1:14" s="4" customFormat="1" ht="63.75" customHeight="1" x14ac:dyDescent="0.25">
      <c r="A306" s="58" t="s">
        <v>125</v>
      </c>
      <c r="B306" s="59">
        <v>18972509.59</v>
      </c>
      <c r="C306" s="59">
        <v>21147479.390000001</v>
      </c>
      <c r="D306" s="59">
        <v>21147479.390000001</v>
      </c>
      <c r="E306" s="59">
        <v>4947189.4800000004</v>
      </c>
      <c r="F306" s="59">
        <f t="shared" si="80"/>
        <v>0</v>
      </c>
      <c r="G306" s="59"/>
      <c r="H306" s="17"/>
      <c r="I306" s="17">
        <f t="shared" si="82"/>
        <v>0</v>
      </c>
      <c r="J306" s="17"/>
      <c r="K306" s="17"/>
      <c r="L306" s="59">
        <f t="shared" si="83"/>
        <v>0</v>
      </c>
      <c r="M306" s="59">
        <f t="shared" si="81"/>
        <v>21147479.390000001</v>
      </c>
      <c r="N306" s="172"/>
    </row>
    <row r="307" spans="1:14" s="4" customFormat="1" ht="41.25" customHeight="1" x14ac:dyDescent="0.25">
      <c r="A307" s="28" t="s">
        <v>120</v>
      </c>
      <c r="B307" s="29">
        <v>11797385.84</v>
      </c>
      <c r="C307" s="29">
        <v>13463250</v>
      </c>
      <c r="D307" s="29">
        <v>13463250</v>
      </c>
      <c r="E307" s="29">
        <v>2886248.73</v>
      </c>
      <c r="F307" s="29">
        <f t="shared" si="80"/>
        <v>0</v>
      </c>
      <c r="G307" s="29"/>
      <c r="H307" s="144"/>
      <c r="I307" s="144">
        <f t="shared" si="82"/>
        <v>0</v>
      </c>
      <c r="J307" s="29"/>
      <c r="K307" s="29"/>
      <c r="L307" s="29">
        <f t="shared" si="83"/>
        <v>0</v>
      </c>
      <c r="M307" s="29">
        <f t="shared" si="81"/>
        <v>13463250</v>
      </c>
      <c r="N307" s="170"/>
    </row>
    <row r="308" spans="1:14" s="40" customFormat="1" ht="22.5" customHeight="1" x14ac:dyDescent="0.25">
      <c r="A308" s="61" t="s">
        <v>121</v>
      </c>
      <c r="B308" s="61">
        <v>3524784.15</v>
      </c>
      <c r="C308" s="61">
        <v>3991600</v>
      </c>
      <c r="D308" s="61">
        <v>3991600</v>
      </c>
      <c r="E308" s="61">
        <v>750491.15</v>
      </c>
      <c r="F308" s="61">
        <f t="shared" si="80"/>
        <v>0</v>
      </c>
      <c r="G308" s="61"/>
      <c r="H308" s="61"/>
      <c r="I308" s="61">
        <f t="shared" si="82"/>
        <v>0</v>
      </c>
      <c r="J308" s="61"/>
      <c r="K308" s="61"/>
      <c r="L308" s="61">
        <f t="shared" si="83"/>
        <v>0</v>
      </c>
      <c r="M308" s="61">
        <f t="shared" si="81"/>
        <v>3991600</v>
      </c>
      <c r="N308" s="170"/>
    </row>
    <row r="309" spans="1:14" s="4" customFormat="1" ht="40.5" customHeight="1" x14ac:dyDescent="0.25">
      <c r="A309" s="62" t="s">
        <v>77</v>
      </c>
      <c r="B309" s="47">
        <v>1936347.16</v>
      </c>
      <c r="C309" s="47">
        <v>2748208</v>
      </c>
      <c r="D309" s="47">
        <v>2748208</v>
      </c>
      <c r="E309" s="47">
        <v>1101897.42</v>
      </c>
      <c r="F309" s="47">
        <f t="shared" si="80"/>
        <v>0</v>
      </c>
      <c r="G309" s="47"/>
      <c r="H309" s="148"/>
      <c r="I309" s="148">
        <f t="shared" si="82"/>
        <v>0</v>
      </c>
      <c r="J309" s="47"/>
      <c r="K309" s="47"/>
      <c r="L309" s="47">
        <f t="shared" si="83"/>
        <v>0</v>
      </c>
      <c r="M309" s="47">
        <f t="shared" si="81"/>
        <v>2748208</v>
      </c>
      <c r="N309" s="174"/>
    </row>
    <row r="310" spans="1:14" s="4" customFormat="1" ht="15" x14ac:dyDescent="0.25">
      <c r="A310" s="66" t="s">
        <v>123</v>
      </c>
      <c r="B310" s="68">
        <v>36616.78</v>
      </c>
      <c r="C310" s="68">
        <v>52800</v>
      </c>
      <c r="D310" s="68">
        <v>52800</v>
      </c>
      <c r="E310" s="68">
        <v>9982.3700000000008</v>
      </c>
      <c r="F310" s="68">
        <f t="shared" si="80"/>
        <v>0</v>
      </c>
      <c r="G310" s="68"/>
      <c r="H310" s="154"/>
      <c r="I310" s="154">
        <f t="shared" si="82"/>
        <v>0</v>
      </c>
      <c r="J310" s="68"/>
      <c r="K310" s="68"/>
      <c r="L310" s="68">
        <f t="shared" si="83"/>
        <v>0</v>
      </c>
      <c r="M310" s="68">
        <f t="shared" si="81"/>
        <v>52800</v>
      </c>
      <c r="N310" s="170"/>
    </row>
    <row r="311" spans="1:14" s="4" customFormat="1" ht="25.5" x14ac:dyDescent="0.25">
      <c r="A311" s="33" t="s">
        <v>48</v>
      </c>
      <c r="B311" s="16"/>
      <c r="C311" s="16">
        <v>0</v>
      </c>
      <c r="D311" s="16">
        <v>0</v>
      </c>
      <c r="E311" s="16"/>
      <c r="F311" s="16">
        <f t="shared" si="80"/>
        <v>0</v>
      </c>
      <c r="G311" s="16"/>
      <c r="H311" s="17"/>
      <c r="I311" s="17">
        <f t="shared" si="82"/>
        <v>0</v>
      </c>
      <c r="J311" s="16"/>
      <c r="K311" s="16"/>
      <c r="L311" s="16">
        <f t="shared" si="83"/>
        <v>0</v>
      </c>
      <c r="M311" s="16">
        <f t="shared" si="81"/>
        <v>0</v>
      </c>
      <c r="N311" s="173"/>
    </row>
    <row r="312" spans="1:14" s="4" customFormat="1" ht="70.5" customHeight="1" x14ac:dyDescent="0.25">
      <c r="A312" s="58" t="s">
        <v>126</v>
      </c>
      <c r="B312" s="59">
        <v>12847308.939999999</v>
      </c>
      <c r="C312" s="59">
        <v>11077039</v>
      </c>
      <c r="D312" s="59">
        <v>11077039</v>
      </c>
      <c r="E312" s="59">
        <v>2046222.02</v>
      </c>
      <c r="F312" s="59">
        <f t="shared" si="80"/>
        <v>0</v>
      </c>
      <c r="G312" s="59"/>
      <c r="H312" s="17"/>
      <c r="I312" s="17">
        <f t="shared" si="82"/>
        <v>0</v>
      </c>
      <c r="J312" s="59"/>
      <c r="K312" s="59">
        <v>0</v>
      </c>
      <c r="L312" s="59">
        <f t="shared" si="83"/>
        <v>0</v>
      </c>
      <c r="M312" s="59">
        <f t="shared" si="81"/>
        <v>11077039</v>
      </c>
      <c r="N312" s="172"/>
    </row>
    <row r="313" spans="1:14" s="4" customFormat="1" ht="66.75" customHeight="1" x14ac:dyDescent="0.25">
      <c r="A313" s="28" t="s">
        <v>120</v>
      </c>
      <c r="B313" s="29">
        <v>8743428.5099999998</v>
      </c>
      <c r="C313" s="29">
        <v>7254727</v>
      </c>
      <c r="D313" s="29">
        <v>7254727</v>
      </c>
      <c r="E313" s="29">
        <v>1347416.9</v>
      </c>
      <c r="F313" s="29">
        <f t="shared" si="80"/>
        <v>0</v>
      </c>
      <c r="G313" s="29">
        <v>0</v>
      </c>
      <c r="H313" s="144">
        <v>0</v>
      </c>
      <c r="I313" s="144">
        <f t="shared" si="82"/>
        <v>0</v>
      </c>
      <c r="J313" s="29"/>
      <c r="K313" s="29">
        <v>0</v>
      </c>
      <c r="L313" s="29">
        <f t="shared" si="83"/>
        <v>0</v>
      </c>
      <c r="M313" s="29">
        <f t="shared" si="81"/>
        <v>7254727</v>
      </c>
      <c r="N313" s="173"/>
    </row>
    <row r="314" spans="1:14" s="40" customFormat="1" ht="78" customHeight="1" x14ac:dyDescent="0.25">
      <c r="A314" s="61" t="s">
        <v>121</v>
      </c>
      <c r="B314" s="61">
        <v>2613128.63</v>
      </c>
      <c r="C314" s="61">
        <v>2184888</v>
      </c>
      <c r="D314" s="61">
        <v>2184888</v>
      </c>
      <c r="E314" s="61">
        <v>337828.68</v>
      </c>
      <c r="F314" s="61">
        <f t="shared" si="80"/>
        <v>0</v>
      </c>
      <c r="G314" s="61">
        <v>0</v>
      </c>
      <c r="H314" s="61">
        <v>0</v>
      </c>
      <c r="I314" s="61">
        <f t="shared" si="82"/>
        <v>0</v>
      </c>
      <c r="J314" s="61"/>
      <c r="K314" s="61">
        <v>0</v>
      </c>
      <c r="L314" s="61">
        <f t="shared" si="83"/>
        <v>0</v>
      </c>
      <c r="M314" s="61">
        <f t="shared" si="81"/>
        <v>2184888</v>
      </c>
      <c r="N314" s="173"/>
    </row>
    <row r="315" spans="1:14" s="4" customFormat="1" ht="84.75" customHeight="1" x14ac:dyDescent="0.25">
      <c r="A315" s="62" t="s">
        <v>77</v>
      </c>
      <c r="B315" s="47">
        <v>643982.87</v>
      </c>
      <c r="C315" s="47">
        <v>991087</v>
      </c>
      <c r="D315" s="47">
        <v>991087</v>
      </c>
      <c r="E315" s="47">
        <v>276113.11</v>
      </c>
      <c r="F315" s="47">
        <f t="shared" si="80"/>
        <v>0</v>
      </c>
      <c r="G315" s="47"/>
      <c r="H315" s="148">
        <v>0</v>
      </c>
      <c r="I315" s="148">
        <v>0</v>
      </c>
      <c r="J315" s="47"/>
      <c r="K315" s="47">
        <v>0</v>
      </c>
      <c r="L315" s="47">
        <f t="shared" si="83"/>
        <v>0</v>
      </c>
      <c r="M315" s="47">
        <f t="shared" si="81"/>
        <v>991087</v>
      </c>
      <c r="N315" s="173"/>
    </row>
    <row r="316" spans="1:14" s="4" customFormat="1" ht="75" customHeight="1" x14ac:dyDescent="0.25">
      <c r="A316" s="66" t="s">
        <v>123</v>
      </c>
      <c r="B316" s="68">
        <v>50769</v>
      </c>
      <c r="C316" s="68">
        <v>86067</v>
      </c>
      <c r="D316" s="68">
        <v>86067</v>
      </c>
      <c r="E316" s="68">
        <v>9474</v>
      </c>
      <c r="F316" s="68">
        <f t="shared" si="80"/>
        <v>0</v>
      </c>
      <c r="G316" s="68"/>
      <c r="H316" s="154">
        <v>0</v>
      </c>
      <c r="I316" s="154">
        <f t="shared" si="82"/>
        <v>0</v>
      </c>
      <c r="J316" s="68"/>
      <c r="K316" s="68">
        <v>0</v>
      </c>
      <c r="L316" s="68">
        <f t="shared" si="83"/>
        <v>0</v>
      </c>
      <c r="M316" s="68">
        <f t="shared" si="81"/>
        <v>86067</v>
      </c>
      <c r="N316" s="173"/>
    </row>
    <row r="317" spans="1:14" s="4" customFormat="1" ht="43.5" customHeight="1" x14ac:dyDescent="0.25">
      <c r="A317" s="33" t="s">
        <v>48</v>
      </c>
      <c r="B317" s="16"/>
      <c r="C317" s="16">
        <v>0</v>
      </c>
      <c r="D317" s="16">
        <v>0</v>
      </c>
      <c r="E317" s="16"/>
      <c r="F317" s="16">
        <f t="shared" si="80"/>
        <v>0</v>
      </c>
      <c r="G317" s="16"/>
      <c r="H317" s="17"/>
      <c r="I317" s="17">
        <f t="shared" si="82"/>
        <v>0</v>
      </c>
      <c r="J317" s="16"/>
      <c r="K317" s="16"/>
      <c r="L317" s="16">
        <f t="shared" si="83"/>
        <v>0</v>
      </c>
      <c r="M317" s="16">
        <f t="shared" si="81"/>
        <v>0</v>
      </c>
      <c r="N317" s="169"/>
    </row>
    <row r="318" spans="1:14" s="4" customFormat="1" ht="69" customHeight="1" x14ac:dyDescent="0.25">
      <c r="A318" s="30" t="s">
        <v>127</v>
      </c>
      <c r="B318" s="35">
        <f>SUM(B320:B345)</f>
        <v>14368622.01</v>
      </c>
      <c r="C318" s="35">
        <f>SUM(C320:C345)</f>
        <v>13309867.609999999</v>
      </c>
      <c r="D318" s="35">
        <f>SUM(D320:D345)</f>
        <v>13309867.609999999</v>
      </c>
      <c r="E318" s="35">
        <f>SUM(E320:E345)</f>
        <v>3312259.03</v>
      </c>
      <c r="F318" s="35">
        <f t="shared" si="80"/>
        <v>107457.58</v>
      </c>
      <c r="G318" s="35">
        <f>G343+G324</f>
        <v>106383</v>
      </c>
      <c r="H318" s="35">
        <f>H343+H324</f>
        <v>1074.58</v>
      </c>
      <c r="I318" s="35">
        <f t="shared" si="82"/>
        <v>0</v>
      </c>
      <c r="J318" s="35">
        <f>SUM(J319:J345)</f>
        <v>0</v>
      </c>
      <c r="K318" s="35"/>
      <c r="L318" s="35">
        <f t="shared" si="83"/>
        <v>107457.58</v>
      </c>
      <c r="M318" s="35">
        <f t="shared" si="81"/>
        <v>13417325.189999999</v>
      </c>
      <c r="N318" s="173" t="s">
        <v>265</v>
      </c>
    </row>
    <row r="319" spans="1:14" s="4" customFormat="1" ht="38.25" x14ac:dyDescent="0.25">
      <c r="A319" s="57" t="s">
        <v>128</v>
      </c>
      <c r="B319" s="34"/>
      <c r="C319" s="34"/>
      <c r="D319" s="34"/>
      <c r="E319" s="34"/>
      <c r="F319" s="34">
        <f t="shared" si="80"/>
        <v>0</v>
      </c>
      <c r="G319" s="34"/>
      <c r="H319" s="147"/>
      <c r="I319" s="17">
        <f t="shared" si="82"/>
        <v>0</v>
      </c>
      <c r="J319" s="34"/>
      <c r="K319" s="34"/>
      <c r="L319" s="34">
        <f t="shared" si="83"/>
        <v>0</v>
      </c>
      <c r="M319" s="34">
        <f t="shared" si="81"/>
        <v>0</v>
      </c>
      <c r="N319" s="118"/>
    </row>
    <row r="320" spans="1:14" s="4" customFormat="1" ht="58.5" customHeight="1" x14ac:dyDescent="0.25">
      <c r="A320" s="69" t="s">
        <v>230</v>
      </c>
      <c r="B320" s="70">
        <v>1578481.27</v>
      </c>
      <c r="C320" s="70">
        <v>1688290.55</v>
      </c>
      <c r="D320" s="70">
        <v>1688290.55</v>
      </c>
      <c r="E320" s="70">
        <v>521112.13</v>
      </c>
      <c r="F320" s="70">
        <f t="shared" si="80"/>
        <v>0</v>
      </c>
      <c r="G320" s="70"/>
      <c r="H320" s="155"/>
      <c r="I320" s="155">
        <f t="shared" si="82"/>
        <v>0</v>
      </c>
      <c r="J320" s="70"/>
      <c r="K320" s="70"/>
      <c r="L320" s="70">
        <f t="shared" si="83"/>
        <v>0</v>
      </c>
      <c r="M320" s="70">
        <f t="shared" si="81"/>
        <v>1688290.55</v>
      </c>
      <c r="N320" s="169"/>
    </row>
    <row r="321" spans="1:14" s="4" customFormat="1" ht="30" customHeight="1" x14ac:dyDescent="0.25">
      <c r="A321" s="71" t="s">
        <v>253</v>
      </c>
      <c r="B321" s="16">
        <v>354696.94</v>
      </c>
      <c r="C321" s="16">
        <v>870960.61</v>
      </c>
      <c r="D321" s="16">
        <v>870960.61</v>
      </c>
      <c r="E321" s="16">
        <v>283031.32</v>
      </c>
      <c r="F321" s="16">
        <f t="shared" ref="F321:F394" si="86">G321+H321</f>
        <v>0</v>
      </c>
      <c r="G321" s="16"/>
      <c r="H321" s="17">
        <v>0</v>
      </c>
      <c r="I321" s="17">
        <f t="shared" si="82"/>
        <v>0</v>
      </c>
      <c r="J321" s="16"/>
      <c r="K321" s="16"/>
      <c r="L321" s="16">
        <f t="shared" si="83"/>
        <v>0</v>
      </c>
      <c r="M321" s="16">
        <f t="shared" ref="M321:M394" si="87">D321+L321</f>
        <v>870960.61</v>
      </c>
      <c r="N321" s="173"/>
    </row>
    <row r="322" spans="1:14" s="4" customFormat="1" ht="25.5" x14ac:dyDescent="0.25">
      <c r="A322" s="71" t="s">
        <v>229</v>
      </c>
      <c r="B322" s="16">
        <v>31504.080000000002</v>
      </c>
      <c r="C322" s="16">
        <v>31760.61</v>
      </c>
      <c r="D322" s="16">
        <v>31760.61</v>
      </c>
      <c r="E322" s="16">
        <v>0</v>
      </c>
      <c r="F322" s="16">
        <f t="shared" si="86"/>
        <v>0</v>
      </c>
      <c r="G322" s="16"/>
      <c r="H322" s="17"/>
      <c r="I322" s="17">
        <f t="shared" si="82"/>
        <v>0</v>
      </c>
      <c r="J322" s="16"/>
      <c r="K322" s="16"/>
      <c r="L322" s="16">
        <f t="shared" si="83"/>
        <v>0</v>
      </c>
      <c r="M322" s="16">
        <f t="shared" si="87"/>
        <v>31760.61</v>
      </c>
      <c r="N322" s="118"/>
    </row>
    <row r="323" spans="1:14" s="4" customFormat="1" ht="15" x14ac:dyDescent="0.25">
      <c r="A323" s="71" t="s">
        <v>130</v>
      </c>
      <c r="B323" s="16">
        <v>41324.300000000003</v>
      </c>
      <c r="C323" s="16">
        <v>0</v>
      </c>
      <c r="D323" s="16">
        <v>0</v>
      </c>
      <c r="E323" s="16"/>
      <c r="F323" s="16">
        <f t="shared" si="86"/>
        <v>0</v>
      </c>
      <c r="G323" s="16"/>
      <c r="H323" s="17"/>
      <c r="I323" s="17">
        <f t="shared" si="82"/>
        <v>0</v>
      </c>
      <c r="J323" s="16"/>
      <c r="K323" s="16"/>
      <c r="L323" s="16">
        <f t="shared" si="83"/>
        <v>0</v>
      </c>
      <c r="M323" s="16">
        <f t="shared" si="87"/>
        <v>0</v>
      </c>
      <c r="N323" s="173"/>
    </row>
    <row r="324" spans="1:14" s="4" customFormat="1" ht="61.5" customHeight="1" x14ac:dyDescent="0.25">
      <c r="A324" s="71" t="s">
        <v>264</v>
      </c>
      <c r="B324" s="16">
        <v>0</v>
      </c>
      <c r="C324" s="16">
        <v>0</v>
      </c>
      <c r="D324" s="16">
        <v>0</v>
      </c>
      <c r="E324" s="16">
        <v>107457.58</v>
      </c>
      <c r="F324" s="16">
        <f t="shared" si="86"/>
        <v>107457.58</v>
      </c>
      <c r="G324" s="16">
        <v>106383</v>
      </c>
      <c r="H324" s="17">
        <v>1074.58</v>
      </c>
      <c r="I324" s="17">
        <f t="shared" si="82"/>
        <v>0</v>
      </c>
      <c r="J324" s="16"/>
      <c r="K324" s="16"/>
      <c r="L324" s="16">
        <f t="shared" si="83"/>
        <v>107457.58</v>
      </c>
      <c r="M324" s="16">
        <f t="shared" si="87"/>
        <v>107457.58</v>
      </c>
      <c r="N324" s="173" t="s">
        <v>265</v>
      </c>
    </row>
    <row r="325" spans="1:14" s="4" customFormat="1" ht="15" x14ac:dyDescent="0.25">
      <c r="A325" s="71" t="s">
        <v>131</v>
      </c>
      <c r="B325" s="16"/>
      <c r="C325" s="16">
        <v>0</v>
      </c>
      <c r="D325" s="16">
        <v>0</v>
      </c>
      <c r="E325" s="16"/>
      <c r="F325" s="16">
        <f t="shared" si="86"/>
        <v>0</v>
      </c>
      <c r="G325" s="16"/>
      <c r="H325" s="17"/>
      <c r="I325" s="17">
        <f t="shared" si="82"/>
        <v>0</v>
      </c>
      <c r="J325" s="16"/>
      <c r="K325" s="16"/>
      <c r="L325" s="16">
        <f t="shared" si="83"/>
        <v>0</v>
      </c>
      <c r="M325" s="16">
        <f t="shared" si="87"/>
        <v>0</v>
      </c>
      <c r="N325" s="118"/>
    </row>
    <row r="326" spans="1:14" s="4" customFormat="1" ht="15" x14ac:dyDescent="0.25">
      <c r="A326" s="72" t="s">
        <v>132</v>
      </c>
      <c r="B326" s="16"/>
      <c r="C326" s="16">
        <v>0</v>
      </c>
      <c r="D326" s="16">
        <v>0</v>
      </c>
      <c r="E326" s="16"/>
      <c r="F326" s="16">
        <f t="shared" si="86"/>
        <v>0</v>
      </c>
      <c r="G326" s="16"/>
      <c r="H326" s="17"/>
      <c r="I326" s="17">
        <f t="shared" si="82"/>
        <v>0</v>
      </c>
      <c r="J326" s="16"/>
      <c r="K326" s="16"/>
      <c r="L326" s="16">
        <f t="shared" si="83"/>
        <v>0</v>
      </c>
      <c r="M326" s="16">
        <f t="shared" si="87"/>
        <v>0</v>
      </c>
      <c r="N326" s="118"/>
    </row>
    <row r="327" spans="1:14" s="4" customFormat="1" ht="27" customHeight="1" x14ac:dyDescent="0.25">
      <c r="A327" s="72" t="s">
        <v>133</v>
      </c>
      <c r="B327" s="16"/>
      <c r="C327" s="16">
        <v>0</v>
      </c>
      <c r="D327" s="16">
        <v>0</v>
      </c>
      <c r="E327" s="16"/>
      <c r="F327" s="16">
        <f t="shared" si="86"/>
        <v>0</v>
      </c>
      <c r="G327" s="16"/>
      <c r="H327" s="17"/>
      <c r="I327" s="17">
        <f t="shared" si="82"/>
        <v>0</v>
      </c>
      <c r="J327" s="16"/>
      <c r="K327" s="16"/>
      <c r="L327" s="16">
        <f t="shared" si="83"/>
        <v>0</v>
      </c>
      <c r="M327" s="16">
        <f t="shared" si="87"/>
        <v>0</v>
      </c>
      <c r="N327" s="169"/>
    </row>
    <row r="328" spans="1:14" s="4" customFormat="1" ht="21" customHeight="1" x14ac:dyDescent="0.25">
      <c r="A328" s="72" t="s">
        <v>134</v>
      </c>
      <c r="B328" s="16">
        <v>0</v>
      </c>
      <c r="C328" s="16">
        <v>0</v>
      </c>
      <c r="D328" s="16">
        <v>0</v>
      </c>
      <c r="E328" s="16"/>
      <c r="F328" s="16">
        <f t="shared" si="86"/>
        <v>0</v>
      </c>
      <c r="G328" s="16"/>
      <c r="H328" s="17"/>
      <c r="I328" s="17">
        <f t="shared" si="82"/>
        <v>0</v>
      </c>
      <c r="J328" s="16"/>
      <c r="K328" s="16"/>
      <c r="L328" s="16">
        <f t="shared" si="83"/>
        <v>0</v>
      </c>
      <c r="M328" s="16">
        <f t="shared" si="87"/>
        <v>0</v>
      </c>
      <c r="N328" s="169"/>
    </row>
    <row r="329" spans="1:14" s="4" customFormat="1" ht="27.75" customHeight="1" x14ac:dyDescent="0.25">
      <c r="A329" s="72" t="s">
        <v>245</v>
      </c>
      <c r="B329" s="16"/>
      <c r="C329" s="16">
        <v>0</v>
      </c>
      <c r="D329" s="16">
        <v>0</v>
      </c>
      <c r="E329" s="16"/>
      <c r="F329" s="16">
        <f t="shared" si="86"/>
        <v>0</v>
      </c>
      <c r="G329" s="16"/>
      <c r="H329" s="17"/>
      <c r="I329" s="17">
        <f t="shared" si="82"/>
        <v>0</v>
      </c>
      <c r="J329" s="16"/>
      <c r="K329" s="16"/>
      <c r="L329" s="16">
        <f t="shared" si="83"/>
        <v>0</v>
      </c>
      <c r="M329" s="16">
        <f t="shared" si="87"/>
        <v>0</v>
      </c>
      <c r="N329" s="172"/>
    </row>
    <row r="330" spans="1:14" ht="25.5" x14ac:dyDescent="0.25">
      <c r="A330" s="72" t="s">
        <v>135</v>
      </c>
      <c r="B330" s="16">
        <v>250260.1</v>
      </c>
      <c r="C330" s="16">
        <v>274956.52</v>
      </c>
      <c r="D330" s="16">
        <v>274956.52</v>
      </c>
      <c r="E330" s="16">
        <v>0</v>
      </c>
      <c r="F330" s="16">
        <f t="shared" si="86"/>
        <v>0</v>
      </c>
      <c r="G330" s="16"/>
      <c r="H330" s="17"/>
      <c r="I330" s="17">
        <f t="shared" si="82"/>
        <v>0</v>
      </c>
      <c r="J330" s="16"/>
      <c r="K330" s="16"/>
      <c r="L330" s="16">
        <f t="shared" si="83"/>
        <v>0</v>
      </c>
      <c r="M330" s="16">
        <f t="shared" si="87"/>
        <v>274956.52</v>
      </c>
      <c r="N330" s="118"/>
    </row>
    <row r="331" spans="1:14" ht="18" customHeight="1" x14ac:dyDescent="0.25">
      <c r="A331" s="72" t="s">
        <v>136</v>
      </c>
      <c r="B331" s="16"/>
      <c r="C331" s="16">
        <v>0</v>
      </c>
      <c r="D331" s="16">
        <v>0</v>
      </c>
      <c r="E331" s="16"/>
      <c r="F331" s="16">
        <f t="shared" si="86"/>
        <v>0</v>
      </c>
      <c r="G331" s="16"/>
      <c r="H331" s="17"/>
      <c r="I331" s="17">
        <f t="shared" si="82"/>
        <v>0</v>
      </c>
      <c r="J331" s="16"/>
      <c r="K331" s="16"/>
      <c r="L331" s="16">
        <f t="shared" si="83"/>
        <v>0</v>
      </c>
      <c r="M331" s="16">
        <f t="shared" si="87"/>
        <v>0</v>
      </c>
      <c r="N331" s="118"/>
    </row>
    <row r="332" spans="1:14" s="40" customFormat="1" ht="21" customHeight="1" x14ac:dyDescent="0.25">
      <c r="A332" s="73" t="s">
        <v>227</v>
      </c>
      <c r="B332" s="74"/>
      <c r="C332" s="74">
        <v>0</v>
      </c>
      <c r="D332" s="74">
        <v>0</v>
      </c>
      <c r="E332" s="74"/>
      <c r="F332" s="74">
        <f t="shared" si="86"/>
        <v>0</v>
      </c>
      <c r="G332" s="74"/>
      <c r="H332" s="157"/>
      <c r="I332" s="17">
        <f t="shared" si="82"/>
        <v>0</v>
      </c>
      <c r="J332" s="74"/>
      <c r="K332" s="74"/>
      <c r="L332" s="74">
        <f t="shared" si="83"/>
        <v>0</v>
      </c>
      <c r="M332" s="74">
        <f t="shared" si="87"/>
        <v>0</v>
      </c>
      <c r="N332" s="118"/>
    </row>
    <row r="333" spans="1:14" s="40" customFormat="1" ht="28.5" customHeight="1" x14ac:dyDescent="0.25">
      <c r="A333" s="73" t="s">
        <v>228</v>
      </c>
      <c r="B333" s="74"/>
      <c r="C333" s="74">
        <v>0</v>
      </c>
      <c r="D333" s="74">
        <v>0</v>
      </c>
      <c r="E333" s="74"/>
      <c r="F333" s="74">
        <f t="shared" si="86"/>
        <v>0</v>
      </c>
      <c r="G333" s="74"/>
      <c r="H333" s="157"/>
      <c r="I333" s="17">
        <f t="shared" si="82"/>
        <v>0</v>
      </c>
      <c r="J333" s="74"/>
      <c r="K333" s="74"/>
      <c r="L333" s="74">
        <f t="shared" si="83"/>
        <v>0</v>
      </c>
      <c r="M333" s="74">
        <f t="shared" si="87"/>
        <v>0</v>
      </c>
      <c r="N333" s="169"/>
    </row>
    <row r="334" spans="1:14" s="40" customFormat="1" ht="25.5" x14ac:dyDescent="0.25">
      <c r="A334" s="73" t="s">
        <v>138</v>
      </c>
      <c r="B334" s="74">
        <v>0</v>
      </c>
      <c r="C334" s="74">
        <v>0</v>
      </c>
      <c r="D334" s="74">
        <v>0</v>
      </c>
      <c r="E334" s="74"/>
      <c r="F334" s="74">
        <f t="shared" si="86"/>
        <v>0</v>
      </c>
      <c r="G334" s="74"/>
      <c r="H334" s="157"/>
      <c r="I334" s="17">
        <f t="shared" si="82"/>
        <v>0</v>
      </c>
      <c r="J334" s="74"/>
      <c r="K334" s="74"/>
      <c r="L334" s="74">
        <f t="shared" si="83"/>
        <v>0</v>
      </c>
      <c r="M334" s="74">
        <f t="shared" si="87"/>
        <v>0</v>
      </c>
      <c r="N334" s="118"/>
    </row>
    <row r="335" spans="1:14" ht="32.25" customHeight="1" x14ac:dyDescent="0.25">
      <c r="A335" s="73" t="s">
        <v>202</v>
      </c>
      <c r="B335" s="74">
        <v>42000</v>
      </c>
      <c r="C335" s="74">
        <v>43200</v>
      </c>
      <c r="D335" s="74">
        <v>43200</v>
      </c>
      <c r="E335" s="74">
        <v>10800</v>
      </c>
      <c r="F335" s="74">
        <f t="shared" si="86"/>
        <v>0</v>
      </c>
      <c r="G335" s="74"/>
      <c r="H335" s="157"/>
      <c r="I335" s="17">
        <f t="shared" si="82"/>
        <v>0</v>
      </c>
      <c r="J335" s="74"/>
      <c r="K335" s="74"/>
      <c r="L335" s="74">
        <f t="shared" si="83"/>
        <v>0</v>
      </c>
      <c r="M335" s="74">
        <f t="shared" si="87"/>
        <v>43200</v>
      </c>
      <c r="N335" s="173"/>
    </row>
    <row r="336" spans="1:14" ht="25.5" x14ac:dyDescent="0.25">
      <c r="A336" s="73" t="s">
        <v>231</v>
      </c>
      <c r="B336" s="16">
        <v>0</v>
      </c>
      <c r="C336" s="16">
        <v>0</v>
      </c>
      <c r="D336" s="16">
        <v>0</v>
      </c>
      <c r="E336" s="16"/>
      <c r="F336" s="16">
        <f t="shared" si="86"/>
        <v>0</v>
      </c>
      <c r="G336" s="16"/>
      <c r="H336" s="157"/>
      <c r="I336" s="17">
        <f t="shared" si="82"/>
        <v>0</v>
      </c>
      <c r="J336" s="16"/>
      <c r="K336" s="16"/>
      <c r="L336" s="16">
        <f t="shared" si="83"/>
        <v>0</v>
      </c>
      <c r="M336" s="16">
        <f t="shared" si="87"/>
        <v>0</v>
      </c>
      <c r="N336" s="118"/>
    </row>
    <row r="337" spans="1:14" ht="15" x14ac:dyDescent="0.25">
      <c r="A337" s="72" t="s">
        <v>205</v>
      </c>
      <c r="B337" s="16">
        <v>0</v>
      </c>
      <c r="C337" s="16">
        <v>0</v>
      </c>
      <c r="D337" s="16">
        <v>0</v>
      </c>
      <c r="E337" s="16"/>
      <c r="F337" s="16">
        <f t="shared" si="86"/>
        <v>0</v>
      </c>
      <c r="G337" s="16"/>
      <c r="H337" s="157"/>
      <c r="I337" s="17">
        <f t="shared" si="82"/>
        <v>0</v>
      </c>
      <c r="J337" s="16"/>
      <c r="K337" s="16"/>
      <c r="L337" s="16">
        <f t="shared" si="83"/>
        <v>0</v>
      </c>
      <c r="M337" s="16">
        <f t="shared" si="87"/>
        <v>0</v>
      </c>
      <c r="N337" s="169"/>
    </row>
    <row r="338" spans="1:14" ht="36" customHeight="1" x14ac:dyDescent="0.25">
      <c r="A338" s="73" t="s">
        <v>206</v>
      </c>
      <c r="B338" s="16">
        <v>1207333</v>
      </c>
      <c r="C338" s="16">
        <v>1203600</v>
      </c>
      <c r="D338" s="16">
        <v>1203600</v>
      </c>
      <c r="E338" s="16">
        <v>310543</v>
      </c>
      <c r="F338" s="16">
        <f t="shared" si="86"/>
        <v>0</v>
      </c>
      <c r="G338" s="16"/>
      <c r="H338" s="17"/>
      <c r="I338" s="17">
        <f t="shared" si="82"/>
        <v>0</v>
      </c>
      <c r="J338" s="16"/>
      <c r="K338" s="16"/>
      <c r="L338" s="16">
        <f t="shared" si="83"/>
        <v>0</v>
      </c>
      <c r="M338" s="16">
        <f t="shared" si="87"/>
        <v>1203600</v>
      </c>
      <c r="N338" s="169"/>
    </row>
    <row r="339" spans="1:14" ht="51.75" customHeight="1" x14ac:dyDescent="0.25">
      <c r="A339" s="71" t="s">
        <v>212</v>
      </c>
      <c r="B339" s="16">
        <v>56400</v>
      </c>
      <c r="C339" s="16">
        <v>98640</v>
      </c>
      <c r="D339" s="16">
        <v>98640</v>
      </c>
      <c r="E339" s="16">
        <v>0</v>
      </c>
      <c r="F339" s="16">
        <f t="shared" si="86"/>
        <v>0</v>
      </c>
      <c r="G339" s="16"/>
      <c r="H339" s="17">
        <v>0</v>
      </c>
      <c r="I339" s="17">
        <f t="shared" si="82"/>
        <v>0</v>
      </c>
      <c r="J339" s="16"/>
      <c r="K339" s="16"/>
      <c r="L339" s="16">
        <f t="shared" si="83"/>
        <v>0</v>
      </c>
      <c r="M339" s="16">
        <f t="shared" si="87"/>
        <v>98640</v>
      </c>
      <c r="N339" s="169"/>
    </row>
    <row r="340" spans="1:14" ht="36" customHeight="1" x14ac:dyDescent="0.25">
      <c r="A340" s="73" t="s">
        <v>218</v>
      </c>
      <c r="B340" s="16">
        <v>225559.6</v>
      </c>
      <c r="C340" s="16"/>
      <c r="D340" s="16"/>
      <c r="E340" s="16">
        <v>0</v>
      </c>
      <c r="F340" s="16">
        <f t="shared" si="86"/>
        <v>0</v>
      </c>
      <c r="G340" s="16"/>
      <c r="H340" s="17"/>
      <c r="I340" s="17">
        <f t="shared" si="82"/>
        <v>0</v>
      </c>
      <c r="J340" s="16"/>
      <c r="K340" s="16"/>
      <c r="L340" s="16">
        <f t="shared" si="83"/>
        <v>0</v>
      </c>
      <c r="M340" s="16">
        <f t="shared" si="87"/>
        <v>0</v>
      </c>
      <c r="N340" s="169"/>
    </row>
    <row r="341" spans="1:14" ht="31.5" customHeight="1" x14ac:dyDescent="0.25">
      <c r="A341" s="73" t="s">
        <v>219</v>
      </c>
      <c r="B341" s="16">
        <v>0</v>
      </c>
      <c r="C341" s="16">
        <v>0</v>
      </c>
      <c r="D341" s="16">
        <v>0</v>
      </c>
      <c r="E341" s="16">
        <v>0</v>
      </c>
      <c r="F341" s="16">
        <f t="shared" si="86"/>
        <v>0</v>
      </c>
      <c r="G341" s="16"/>
      <c r="H341" s="17"/>
      <c r="I341" s="17">
        <f t="shared" si="82"/>
        <v>0</v>
      </c>
      <c r="J341" s="16"/>
      <c r="K341" s="16"/>
      <c r="L341" s="16">
        <f t="shared" si="83"/>
        <v>0</v>
      </c>
      <c r="M341" s="16">
        <f t="shared" si="87"/>
        <v>0</v>
      </c>
      <c r="N341" s="169"/>
    </row>
    <row r="342" spans="1:14" ht="15" x14ac:dyDescent="0.25">
      <c r="A342" s="71" t="s">
        <v>224</v>
      </c>
      <c r="B342" s="16">
        <v>6819353.7999999998</v>
      </c>
      <c r="C342" s="16">
        <v>8593200</v>
      </c>
      <c r="D342" s="16">
        <v>8593200</v>
      </c>
      <c r="E342" s="16">
        <v>1953000</v>
      </c>
      <c r="F342" s="16">
        <f t="shared" si="86"/>
        <v>0</v>
      </c>
      <c r="G342" s="16"/>
      <c r="H342" s="17"/>
      <c r="I342" s="17">
        <f t="shared" si="82"/>
        <v>0</v>
      </c>
      <c r="J342" s="16"/>
      <c r="K342" s="16"/>
      <c r="L342" s="16">
        <f t="shared" si="83"/>
        <v>0</v>
      </c>
      <c r="M342" s="16">
        <f t="shared" si="87"/>
        <v>8593200</v>
      </c>
      <c r="N342" s="169"/>
    </row>
    <row r="343" spans="1:14" ht="90" customHeight="1" x14ac:dyDescent="0.25">
      <c r="A343" s="71" t="s">
        <v>244</v>
      </c>
      <c r="B343" s="16">
        <v>3361673.47</v>
      </c>
      <c r="C343" s="16">
        <v>0</v>
      </c>
      <c r="D343" s="16">
        <v>0</v>
      </c>
      <c r="E343" s="16">
        <v>0</v>
      </c>
      <c r="F343" s="16">
        <f t="shared" si="86"/>
        <v>0</v>
      </c>
      <c r="G343" s="16"/>
      <c r="H343" s="17"/>
      <c r="I343" s="17">
        <f t="shared" si="82"/>
        <v>0</v>
      </c>
      <c r="J343" s="16"/>
      <c r="K343" s="16"/>
      <c r="L343" s="16">
        <f t="shared" si="83"/>
        <v>0</v>
      </c>
      <c r="M343" s="16">
        <f t="shared" si="87"/>
        <v>0</v>
      </c>
      <c r="N343" s="189"/>
    </row>
    <row r="344" spans="1:14" ht="21.75" customHeight="1" x14ac:dyDescent="0.25">
      <c r="A344" s="71" t="s">
        <v>254</v>
      </c>
      <c r="B344" s="16">
        <v>52080</v>
      </c>
      <c r="C344" s="16">
        <v>156240</v>
      </c>
      <c r="D344" s="16">
        <v>156240</v>
      </c>
      <c r="E344" s="16">
        <v>39060</v>
      </c>
      <c r="F344" s="16"/>
      <c r="G344" s="16"/>
      <c r="H344" s="17"/>
      <c r="I344" s="17"/>
      <c r="J344" s="16"/>
      <c r="K344" s="16"/>
      <c r="L344" s="16"/>
      <c r="M344" s="16"/>
      <c r="N344" s="189"/>
    </row>
    <row r="345" spans="1:14" ht="64.5" customHeight="1" x14ac:dyDescent="0.25">
      <c r="A345" s="173" t="s">
        <v>236</v>
      </c>
      <c r="B345" s="16">
        <v>347955.45</v>
      </c>
      <c r="C345" s="16">
        <v>349019.32</v>
      </c>
      <c r="D345" s="16">
        <v>349019.32</v>
      </c>
      <c r="E345" s="16">
        <v>87255</v>
      </c>
      <c r="F345" s="16">
        <f t="shared" si="86"/>
        <v>0</v>
      </c>
      <c r="G345" s="16"/>
      <c r="H345" s="17">
        <v>0</v>
      </c>
      <c r="I345" s="17">
        <f t="shared" si="82"/>
        <v>0</v>
      </c>
      <c r="J345" s="16"/>
      <c r="K345" s="16"/>
      <c r="L345" s="16">
        <f t="shared" si="83"/>
        <v>0</v>
      </c>
      <c r="M345" s="16">
        <f t="shared" si="87"/>
        <v>349019.32</v>
      </c>
      <c r="N345" s="173"/>
    </row>
    <row r="346" spans="1:14" ht="117" customHeight="1" x14ac:dyDescent="0.25">
      <c r="A346" s="75" t="s">
        <v>48</v>
      </c>
      <c r="B346" s="45">
        <f>SUM(B347:B362)</f>
        <v>13793477.099999998</v>
      </c>
      <c r="C346" s="45">
        <f>SUM(C347:C362)</f>
        <v>13100080.960000001</v>
      </c>
      <c r="D346" s="45">
        <f>SUM(D347:D362)</f>
        <v>13100080.960000001</v>
      </c>
      <c r="E346" s="45">
        <f>SUM(E347:E362)</f>
        <v>3303143.01</v>
      </c>
      <c r="F346" s="45">
        <f t="shared" si="86"/>
        <v>106383</v>
      </c>
      <c r="G346" s="45">
        <f>G359+G354</f>
        <v>106383</v>
      </c>
      <c r="H346" s="45">
        <f>H347+H348+H349+H350+H351+H352+H353+H355</f>
        <v>0</v>
      </c>
      <c r="I346" s="45">
        <f t="shared" si="82"/>
        <v>0</v>
      </c>
      <c r="J346" s="45">
        <f>J347+J348+J349+J350+J351+J352+J353+J355+J356</f>
        <v>0</v>
      </c>
      <c r="K346" s="45">
        <f>K347+K348+K349+K350+K351+K352+K353+K355</f>
        <v>0</v>
      </c>
      <c r="L346" s="45">
        <f t="shared" si="83"/>
        <v>106383</v>
      </c>
      <c r="M346" s="45">
        <f t="shared" si="87"/>
        <v>13206463.960000001</v>
      </c>
      <c r="N346" s="173" t="s">
        <v>266</v>
      </c>
    </row>
    <row r="347" spans="1:14" ht="15" x14ac:dyDescent="0.25">
      <c r="A347" s="71" t="s">
        <v>139</v>
      </c>
      <c r="B347" s="16">
        <v>172679.46</v>
      </c>
      <c r="C347" s="16">
        <v>189720</v>
      </c>
      <c r="D347" s="16">
        <v>189720</v>
      </c>
      <c r="E347" s="35">
        <v>0</v>
      </c>
      <c r="F347" s="16">
        <f t="shared" si="86"/>
        <v>0</v>
      </c>
      <c r="G347" s="34"/>
      <c r="H347" s="147"/>
      <c r="I347" s="17">
        <f t="shared" ref="I347:I420" si="88">J347+K347</f>
        <v>0</v>
      </c>
      <c r="J347" s="16"/>
      <c r="K347" s="16"/>
      <c r="L347" s="16">
        <f t="shared" ref="L347:L420" si="89">I347+F347</f>
        <v>0</v>
      </c>
      <c r="M347" s="16">
        <f t="shared" si="87"/>
        <v>189720</v>
      </c>
      <c r="N347" s="118"/>
    </row>
    <row r="348" spans="1:14" ht="15" x14ac:dyDescent="0.25">
      <c r="A348" s="72" t="s">
        <v>133</v>
      </c>
      <c r="B348" s="16"/>
      <c r="C348" s="16"/>
      <c r="D348" s="16"/>
      <c r="E348" s="35"/>
      <c r="F348" s="16">
        <f t="shared" si="86"/>
        <v>0</v>
      </c>
      <c r="G348" s="34"/>
      <c r="H348" s="147"/>
      <c r="I348" s="17">
        <f t="shared" si="88"/>
        <v>0</v>
      </c>
      <c r="J348" s="16"/>
      <c r="K348" s="16"/>
      <c r="L348" s="16">
        <f t="shared" si="89"/>
        <v>0</v>
      </c>
      <c r="M348" s="16">
        <f t="shared" si="87"/>
        <v>0</v>
      </c>
      <c r="N348" s="118"/>
    </row>
    <row r="349" spans="1:14" ht="42.75" customHeight="1" x14ac:dyDescent="0.25">
      <c r="A349" s="71" t="s">
        <v>224</v>
      </c>
      <c r="B349" s="35">
        <v>6819353.7999999998</v>
      </c>
      <c r="C349" s="16">
        <v>8593200</v>
      </c>
      <c r="D349" s="16">
        <v>8593200</v>
      </c>
      <c r="E349" s="35">
        <v>1953000</v>
      </c>
      <c r="F349" s="16">
        <f t="shared" si="86"/>
        <v>0</v>
      </c>
      <c r="G349" s="34"/>
      <c r="H349" s="147"/>
      <c r="I349" s="17">
        <f t="shared" si="88"/>
        <v>0</v>
      </c>
      <c r="J349" s="16"/>
      <c r="K349" s="16"/>
      <c r="L349" s="16">
        <f t="shared" si="89"/>
        <v>0</v>
      </c>
      <c r="M349" s="16">
        <f t="shared" si="87"/>
        <v>8593200</v>
      </c>
      <c r="N349" s="169"/>
    </row>
    <row r="350" spans="1:14" ht="21" customHeight="1" x14ac:dyDescent="0.25">
      <c r="A350" s="71" t="s">
        <v>253</v>
      </c>
      <c r="B350" s="35">
        <v>347603</v>
      </c>
      <c r="C350" s="16">
        <v>862251</v>
      </c>
      <c r="D350" s="16">
        <v>862251</v>
      </c>
      <c r="E350" s="35">
        <v>280201.01</v>
      </c>
      <c r="F350" s="16">
        <f t="shared" si="86"/>
        <v>0</v>
      </c>
      <c r="G350" s="34">
        <v>0</v>
      </c>
      <c r="H350" s="147"/>
      <c r="I350" s="17">
        <f t="shared" si="88"/>
        <v>0</v>
      </c>
      <c r="J350" s="16"/>
      <c r="K350" s="16"/>
      <c r="L350" s="16">
        <f t="shared" si="89"/>
        <v>0</v>
      </c>
      <c r="M350" s="16">
        <f t="shared" si="87"/>
        <v>862251</v>
      </c>
      <c r="N350" s="173"/>
    </row>
    <row r="351" spans="1:14" ht="30.75" customHeight="1" x14ac:dyDescent="0.25">
      <c r="A351" s="72" t="s">
        <v>223</v>
      </c>
      <c r="B351" s="16">
        <v>1546911.62</v>
      </c>
      <c r="C351" s="16">
        <v>1671407.64</v>
      </c>
      <c r="D351" s="16">
        <v>1671407.64</v>
      </c>
      <c r="E351" s="35">
        <v>515901</v>
      </c>
      <c r="F351" s="16">
        <f t="shared" si="86"/>
        <v>0</v>
      </c>
      <c r="G351" s="34"/>
      <c r="H351" s="147"/>
      <c r="I351" s="17">
        <f t="shared" si="88"/>
        <v>0</v>
      </c>
      <c r="J351" s="16"/>
      <c r="K351" s="16"/>
      <c r="L351" s="16">
        <f t="shared" si="89"/>
        <v>0</v>
      </c>
      <c r="M351" s="16">
        <f t="shared" si="87"/>
        <v>1671407.64</v>
      </c>
      <c r="N351" s="169"/>
    </row>
    <row r="352" spans="1:14" ht="15" x14ac:dyDescent="0.25">
      <c r="A352" s="73" t="s">
        <v>130</v>
      </c>
      <c r="B352" s="74">
        <v>40497.85</v>
      </c>
      <c r="C352" s="74">
        <v>0</v>
      </c>
      <c r="D352" s="74">
        <v>0</v>
      </c>
      <c r="E352" s="35"/>
      <c r="F352" s="16">
        <f t="shared" si="86"/>
        <v>0</v>
      </c>
      <c r="G352" s="34"/>
      <c r="H352" s="147"/>
      <c r="I352" s="17">
        <f t="shared" si="88"/>
        <v>0</v>
      </c>
      <c r="J352" s="74"/>
      <c r="K352" s="74"/>
      <c r="L352" s="74">
        <f t="shared" si="89"/>
        <v>0</v>
      </c>
      <c r="M352" s="74">
        <f t="shared" si="87"/>
        <v>0</v>
      </c>
      <c r="N352" s="173"/>
    </row>
    <row r="353" spans="1:501" s="27" customFormat="1" ht="29.25" customHeight="1" x14ac:dyDescent="0.25">
      <c r="A353" s="73" t="s">
        <v>237</v>
      </c>
      <c r="B353" s="16">
        <v>0</v>
      </c>
      <c r="C353" s="16">
        <v>0</v>
      </c>
      <c r="D353" s="16">
        <v>0</v>
      </c>
      <c r="E353" s="35"/>
      <c r="F353" s="16">
        <f t="shared" si="86"/>
        <v>0</v>
      </c>
      <c r="G353" s="34"/>
      <c r="H353" s="147"/>
      <c r="I353" s="17">
        <f t="shared" si="88"/>
        <v>0</v>
      </c>
      <c r="J353" s="16"/>
      <c r="K353" s="16"/>
      <c r="L353" s="16">
        <f t="shared" si="89"/>
        <v>0</v>
      </c>
      <c r="M353" s="16">
        <f t="shared" si="87"/>
        <v>0</v>
      </c>
      <c r="N353" s="17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  <c r="GC353" s="23"/>
      <c r="GD353" s="23"/>
      <c r="GE353" s="23"/>
      <c r="GF353" s="23"/>
      <c r="GG353" s="23"/>
      <c r="GH353" s="23"/>
      <c r="GI353" s="23"/>
      <c r="GJ353" s="23"/>
      <c r="GK353" s="23"/>
      <c r="GL353" s="23"/>
      <c r="GM353" s="23"/>
      <c r="GN353" s="23"/>
      <c r="GO353" s="23"/>
      <c r="GP353" s="23"/>
      <c r="GQ353" s="23"/>
      <c r="GR353" s="23"/>
      <c r="GS353" s="23"/>
      <c r="GT353" s="23"/>
      <c r="GU353" s="23"/>
      <c r="GV353" s="23"/>
      <c r="GW353" s="23"/>
      <c r="GX353" s="23"/>
      <c r="GY353" s="23"/>
      <c r="GZ353" s="23"/>
      <c r="HA353" s="23"/>
      <c r="HB353" s="23"/>
      <c r="HC353" s="23"/>
      <c r="HD353" s="23"/>
      <c r="HE353" s="23"/>
      <c r="HF353" s="23"/>
      <c r="HG353" s="23"/>
      <c r="HH353" s="23"/>
      <c r="HI353" s="23"/>
      <c r="HJ353" s="23"/>
      <c r="HK353" s="23"/>
      <c r="HL353" s="23"/>
      <c r="HM353" s="23"/>
      <c r="HN353" s="23"/>
      <c r="HO353" s="23"/>
      <c r="HP353" s="23"/>
      <c r="HQ353" s="23"/>
      <c r="HR353" s="23"/>
      <c r="HS353" s="23"/>
      <c r="HT353" s="23"/>
      <c r="HU353" s="23"/>
      <c r="HV353" s="23"/>
      <c r="HW353" s="23"/>
      <c r="HX353" s="23"/>
      <c r="HY353" s="23"/>
      <c r="HZ353" s="23"/>
      <c r="IA353" s="23"/>
      <c r="IB353" s="23"/>
      <c r="IC353" s="23"/>
      <c r="ID353" s="23"/>
      <c r="IE353" s="23"/>
      <c r="IF353" s="23"/>
      <c r="IG353" s="23"/>
      <c r="IH353" s="23"/>
      <c r="II353" s="23"/>
      <c r="IJ353" s="23"/>
      <c r="IK353" s="23"/>
      <c r="IL353" s="23"/>
      <c r="IM353" s="23"/>
      <c r="IN353" s="23"/>
      <c r="IO353" s="23"/>
      <c r="IP353" s="23"/>
      <c r="IQ353" s="23"/>
      <c r="IR353" s="23"/>
      <c r="IS353" s="23"/>
      <c r="IT353" s="23"/>
      <c r="IU353" s="23"/>
      <c r="IV353" s="23"/>
      <c r="IW353" s="23"/>
      <c r="IX353" s="23"/>
      <c r="IY353" s="23"/>
      <c r="IZ353" s="23"/>
      <c r="JA353" s="23"/>
      <c r="JB353" s="23"/>
      <c r="JC353" s="23"/>
      <c r="JD353" s="23"/>
      <c r="JE353" s="23"/>
      <c r="JF353" s="23"/>
      <c r="JG353" s="23"/>
      <c r="JH353" s="23"/>
      <c r="JI353" s="23"/>
      <c r="JJ353" s="23"/>
      <c r="JK353" s="23"/>
      <c r="JL353" s="23"/>
      <c r="JM353" s="23"/>
      <c r="JN353" s="23"/>
      <c r="JO353" s="23"/>
      <c r="JP353" s="23"/>
      <c r="JQ353" s="23"/>
      <c r="JR353" s="23"/>
      <c r="JS353" s="23"/>
      <c r="JT353" s="23"/>
      <c r="JU353" s="23"/>
      <c r="JV353" s="23"/>
      <c r="JW353" s="23"/>
      <c r="JX353" s="23"/>
      <c r="JY353" s="23"/>
      <c r="JZ353" s="23"/>
      <c r="KA353" s="23"/>
      <c r="KB353" s="23"/>
      <c r="KC353" s="23"/>
      <c r="KD353" s="23"/>
      <c r="KE353" s="23"/>
      <c r="KF353" s="23"/>
      <c r="KG353" s="23"/>
      <c r="KH353" s="23"/>
      <c r="KI353" s="23"/>
      <c r="KJ353" s="23"/>
      <c r="KK353" s="23"/>
      <c r="KL353" s="23"/>
      <c r="KM353" s="23"/>
      <c r="KN353" s="23"/>
      <c r="KO353" s="23"/>
      <c r="KP353" s="23"/>
      <c r="KQ353" s="23"/>
      <c r="KR353" s="23"/>
      <c r="KS353" s="23"/>
      <c r="KT353" s="23"/>
      <c r="KU353" s="23"/>
      <c r="KV353" s="23"/>
      <c r="KW353" s="23"/>
      <c r="KX353" s="23"/>
      <c r="KY353" s="23"/>
      <c r="KZ353" s="23"/>
      <c r="LA353" s="23"/>
      <c r="LB353" s="23"/>
      <c r="LC353" s="23"/>
      <c r="LD353" s="23"/>
      <c r="LE353" s="23"/>
      <c r="LF353" s="23"/>
      <c r="LG353" s="23"/>
      <c r="LH353" s="23"/>
      <c r="LI353" s="23"/>
      <c r="LJ353" s="23"/>
      <c r="LK353" s="23"/>
      <c r="LL353" s="23"/>
      <c r="LM353" s="23"/>
      <c r="LN353" s="23"/>
      <c r="LO353" s="23"/>
      <c r="LP353" s="23"/>
      <c r="LQ353" s="23"/>
      <c r="LR353" s="23"/>
      <c r="LS353" s="23"/>
      <c r="LT353" s="23"/>
      <c r="LU353" s="23"/>
      <c r="LV353" s="23"/>
      <c r="LW353" s="23"/>
      <c r="LX353" s="23"/>
      <c r="LY353" s="23"/>
      <c r="LZ353" s="23"/>
      <c r="MA353" s="23"/>
      <c r="MB353" s="23"/>
      <c r="MC353" s="23"/>
      <c r="MD353" s="23"/>
      <c r="ME353" s="23"/>
      <c r="MF353" s="23"/>
      <c r="MG353" s="23"/>
      <c r="MH353" s="23"/>
      <c r="MI353" s="23"/>
      <c r="MJ353" s="23"/>
      <c r="MK353" s="23"/>
      <c r="ML353" s="23"/>
      <c r="MM353" s="23"/>
      <c r="MN353" s="23"/>
      <c r="MO353" s="23"/>
      <c r="MP353" s="23"/>
      <c r="MQ353" s="23"/>
      <c r="MR353" s="23"/>
      <c r="MS353" s="23"/>
      <c r="MT353" s="23"/>
      <c r="MU353" s="23"/>
      <c r="MV353" s="23"/>
      <c r="MW353" s="23"/>
      <c r="MX353" s="23"/>
      <c r="MY353" s="23"/>
      <c r="MZ353" s="23"/>
      <c r="NA353" s="23"/>
      <c r="NB353" s="23"/>
      <c r="NC353" s="23"/>
      <c r="ND353" s="23"/>
      <c r="NE353" s="23"/>
      <c r="NF353" s="23"/>
      <c r="NG353" s="23"/>
      <c r="NH353" s="23"/>
      <c r="NI353" s="23"/>
      <c r="NJ353" s="23"/>
      <c r="NK353" s="23"/>
      <c r="NL353" s="23"/>
      <c r="NM353" s="23"/>
      <c r="NN353" s="23"/>
      <c r="NO353" s="23"/>
      <c r="NP353" s="23"/>
      <c r="NQ353" s="23"/>
      <c r="NR353" s="23"/>
      <c r="NS353" s="23"/>
      <c r="NT353" s="23"/>
      <c r="NU353" s="23"/>
      <c r="NV353" s="23"/>
      <c r="NW353" s="23"/>
      <c r="NX353" s="23"/>
      <c r="NY353" s="23"/>
      <c r="NZ353" s="23"/>
      <c r="OA353" s="23"/>
      <c r="OB353" s="23"/>
      <c r="OC353" s="23"/>
      <c r="OD353" s="23"/>
      <c r="OE353" s="23"/>
      <c r="OF353" s="23"/>
      <c r="OG353" s="23"/>
      <c r="OH353" s="23"/>
      <c r="OI353" s="23"/>
      <c r="OJ353" s="23"/>
      <c r="OK353" s="23"/>
      <c r="OL353" s="23"/>
      <c r="OM353" s="23"/>
      <c r="ON353" s="23"/>
      <c r="OO353" s="23"/>
      <c r="OP353" s="23"/>
      <c r="OQ353" s="23"/>
      <c r="OR353" s="23"/>
      <c r="OS353" s="23"/>
      <c r="OT353" s="23"/>
      <c r="OU353" s="23"/>
      <c r="OV353" s="23"/>
      <c r="OW353" s="23"/>
      <c r="OX353" s="23"/>
      <c r="OY353" s="23"/>
      <c r="OZ353" s="23"/>
      <c r="PA353" s="23"/>
      <c r="PB353" s="23"/>
      <c r="PC353" s="23"/>
      <c r="PD353" s="23"/>
      <c r="PE353" s="23"/>
      <c r="PF353" s="23"/>
      <c r="PG353" s="23"/>
      <c r="PH353" s="23"/>
      <c r="PI353" s="23"/>
      <c r="PJ353" s="23"/>
      <c r="PK353" s="23"/>
      <c r="PL353" s="23"/>
      <c r="PM353" s="23"/>
      <c r="PN353" s="23"/>
      <c r="PO353" s="23"/>
      <c r="PP353" s="23"/>
      <c r="PQ353" s="23"/>
      <c r="PR353" s="23"/>
      <c r="PS353" s="23"/>
      <c r="PT353" s="23"/>
      <c r="PU353" s="23"/>
      <c r="PV353" s="23"/>
      <c r="PW353" s="23"/>
      <c r="PX353" s="23"/>
      <c r="PY353" s="23"/>
      <c r="PZ353" s="23"/>
      <c r="QA353" s="23"/>
      <c r="QB353" s="23"/>
      <c r="QC353" s="23"/>
      <c r="QD353" s="23"/>
      <c r="QE353" s="23"/>
      <c r="QF353" s="23"/>
      <c r="QG353" s="23"/>
      <c r="QH353" s="23"/>
      <c r="QI353" s="23"/>
      <c r="QJ353" s="23"/>
      <c r="QK353" s="23"/>
      <c r="QL353" s="23"/>
      <c r="QM353" s="23"/>
      <c r="QN353" s="23"/>
      <c r="QO353" s="23"/>
      <c r="QP353" s="23"/>
      <c r="QQ353" s="23"/>
      <c r="QR353" s="23"/>
      <c r="QS353" s="23"/>
      <c r="QT353" s="23"/>
      <c r="QU353" s="23"/>
      <c r="QV353" s="23"/>
      <c r="QW353" s="23"/>
      <c r="QX353" s="23"/>
      <c r="QY353" s="23"/>
      <c r="QZ353" s="23"/>
      <c r="RA353" s="23"/>
      <c r="RB353" s="23"/>
      <c r="RC353" s="23"/>
      <c r="RD353" s="23"/>
      <c r="RE353" s="23"/>
      <c r="RF353" s="23"/>
      <c r="RG353" s="23"/>
      <c r="RH353" s="23"/>
      <c r="RI353" s="23"/>
      <c r="RJ353" s="23"/>
      <c r="RK353" s="23"/>
      <c r="RL353" s="23"/>
      <c r="RM353" s="23"/>
      <c r="RN353" s="23"/>
      <c r="RO353" s="23"/>
      <c r="RP353" s="23"/>
      <c r="RQ353" s="23"/>
      <c r="RR353" s="23"/>
      <c r="RS353" s="23"/>
      <c r="RT353" s="23"/>
      <c r="RU353" s="23"/>
      <c r="RV353" s="23"/>
      <c r="RW353" s="23"/>
      <c r="RX353" s="23"/>
      <c r="RY353" s="23"/>
      <c r="RZ353" s="23"/>
      <c r="SA353" s="23"/>
      <c r="SB353" s="23"/>
      <c r="SC353" s="23"/>
      <c r="SD353" s="23"/>
      <c r="SE353" s="23"/>
      <c r="SF353" s="23"/>
      <c r="SG353" s="23"/>
    </row>
    <row r="354" spans="1:501" s="27" customFormat="1" ht="51" x14ac:dyDescent="0.25">
      <c r="A354" s="71" t="s">
        <v>264</v>
      </c>
      <c r="B354" s="16"/>
      <c r="C354" s="16">
        <v>0</v>
      </c>
      <c r="D354" s="16">
        <v>0</v>
      </c>
      <c r="E354" s="39">
        <v>106383</v>
      </c>
      <c r="F354" s="16">
        <f t="shared" si="86"/>
        <v>106383</v>
      </c>
      <c r="G354" s="34">
        <v>106383</v>
      </c>
      <c r="H354" s="147"/>
      <c r="I354" s="17">
        <f t="shared" si="88"/>
        <v>0</v>
      </c>
      <c r="J354" s="16"/>
      <c r="K354" s="16"/>
      <c r="L354" s="16">
        <f t="shared" si="89"/>
        <v>106383</v>
      </c>
      <c r="M354" s="16">
        <f t="shared" si="87"/>
        <v>106383</v>
      </c>
      <c r="N354" s="173" t="s">
        <v>266</v>
      </c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  <c r="GC354" s="23"/>
      <c r="GD354" s="23"/>
      <c r="GE354" s="23"/>
      <c r="GF354" s="23"/>
      <c r="GG354" s="23"/>
      <c r="GH354" s="23"/>
      <c r="GI354" s="23"/>
      <c r="GJ354" s="23"/>
      <c r="GK354" s="23"/>
      <c r="GL354" s="23"/>
      <c r="GM354" s="23"/>
      <c r="GN354" s="23"/>
      <c r="GO354" s="23"/>
      <c r="GP354" s="23"/>
      <c r="GQ354" s="23"/>
      <c r="GR354" s="23"/>
      <c r="GS354" s="23"/>
      <c r="GT354" s="23"/>
      <c r="GU354" s="23"/>
      <c r="GV354" s="23"/>
      <c r="GW354" s="23"/>
      <c r="GX354" s="23"/>
      <c r="GY354" s="23"/>
      <c r="GZ354" s="23"/>
      <c r="HA354" s="23"/>
      <c r="HB354" s="23"/>
      <c r="HC354" s="23"/>
      <c r="HD354" s="23"/>
      <c r="HE354" s="23"/>
      <c r="HF354" s="23"/>
      <c r="HG354" s="23"/>
      <c r="HH354" s="23"/>
      <c r="HI354" s="23"/>
      <c r="HJ354" s="23"/>
      <c r="HK354" s="23"/>
      <c r="HL354" s="23"/>
      <c r="HM354" s="23"/>
      <c r="HN354" s="23"/>
      <c r="HO354" s="23"/>
      <c r="HP354" s="23"/>
      <c r="HQ354" s="23"/>
      <c r="HR354" s="23"/>
      <c r="HS354" s="23"/>
      <c r="HT354" s="23"/>
      <c r="HU354" s="23"/>
      <c r="HV354" s="23"/>
      <c r="HW354" s="23"/>
      <c r="HX354" s="23"/>
      <c r="HY354" s="23"/>
      <c r="HZ354" s="23"/>
      <c r="IA354" s="23"/>
      <c r="IB354" s="23"/>
      <c r="IC354" s="23"/>
      <c r="ID354" s="23"/>
      <c r="IE354" s="23"/>
      <c r="IF354" s="23"/>
      <c r="IG354" s="23"/>
      <c r="IH354" s="23"/>
      <c r="II354" s="23"/>
      <c r="IJ354" s="23"/>
      <c r="IK354" s="23"/>
      <c r="IL354" s="23"/>
      <c r="IM354" s="23"/>
      <c r="IN354" s="23"/>
      <c r="IO354" s="23"/>
      <c r="IP354" s="23"/>
      <c r="IQ354" s="23"/>
      <c r="IR354" s="23"/>
      <c r="IS354" s="23"/>
      <c r="IT354" s="23"/>
      <c r="IU354" s="23"/>
      <c r="IV354" s="23"/>
      <c r="IW354" s="23"/>
      <c r="IX354" s="23"/>
      <c r="IY354" s="23"/>
      <c r="IZ354" s="23"/>
      <c r="JA354" s="23"/>
      <c r="JB354" s="23"/>
      <c r="JC354" s="23"/>
      <c r="JD354" s="23"/>
      <c r="JE354" s="23"/>
      <c r="JF354" s="23"/>
      <c r="JG354" s="23"/>
      <c r="JH354" s="23"/>
      <c r="JI354" s="23"/>
      <c r="JJ354" s="23"/>
      <c r="JK354" s="23"/>
      <c r="JL354" s="23"/>
      <c r="JM354" s="23"/>
      <c r="JN354" s="23"/>
      <c r="JO354" s="23"/>
      <c r="JP354" s="23"/>
      <c r="JQ354" s="23"/>
      <c r="JR354" s="23"/>
      <c r="JS354" s="23"/>
      <c r="JT354" s="23"/>
      <c r="JU354" s="23"/>
      <c r="JV354" s="23"/>
      <c r="JW354" s="23"/>
      <c r="JX354" s="23"/>
      <c r="JY354" s="23"/>
      <c r="JZ354" s="23"/>
      <c r="KA354" s="23"/>
      <c r="KB354" s="23"/>
      <c r="KC354" s="23"/>
      <c r="KD354" s="23"/>
      <c r="KE354" s="23"/>
      <c r="KF354" s="23"/>
      <c r="KG354" s="23"/>
      <c r="KH354" s="23"/>
      <c r="KI354" s="23"/>
      <c r="KJ354" s="23"/>
      <c r="KK354" s="23"/>
      <c r="KL354" s="23"/>
      <c r="KM354" s="23"/>
      <c r="KN354" s="23"/>
      <c r="KO354" s="23"/>
      <c r="KP354" s="23"/>
      <c r="KQ354" s="23"/>
      <c r="KR354" s="23"/>
      <c r="KS354" s="23"/>
      <c r="KT354" s="23"/>
      <c r="KU354" s="23"/>
      <c r="KV354" s="23"/>
      <c r="KW354" s="23"/>
      <c r="KX354" s="23"/>
      <c r="KY354" s="23"/>
      <c r="KZ354" s="23"/>
      <c r="LA354" s="23"/>
      <c r="LB354" s="23"/>
      <c r="LC354" s="23"/>
      <c r="LD354" s="23"/>
      <c r="LE354" s="23"/>
      <c r="LF354" s="23"/>
      <c r="LG354" s="23"/>
      <c r="LH354" s="23"/>
      <c r="LI354" s="23"/>
      <c r="LJ354" s="23"/>
      <c r="LK354" s="23"/>
      <c r="LL354" s="23"/>
      <c r="LM354" s="23"/>
      <c r="LN354" s="23"/>
      <c r="LO354" s="23"/>
      <c r="LP354" s="23"/>
      <c r="LQ354" s="23"/>
      <c r="LR354" s="23"/>
      <c r="LS354" s="23"/>
      <c r="LT354" s="23"/>
      <c r="LU354" s="23"/>
      <c r="LV354" s="23"/>
      <c r="LW354" s="23"/>
      <c r="LX354" s="23"/>
      <c r="LY354" s="23"/>
      <c r="LZ354" s="23"/>
      <c r="MA354" s="23"/>
      <c r="MB354" s="23"/>
      <c r="MC354" s="23"/>
      <c r="MD354" s="23"/>
      <c r="ME354" s="23"/>
      <c r="MF354" s="23"/>
      <c r="MG354" s="23"/>
      <c r="MH354" s="23"/>
      <c r="MI354" s="23"/>
      <c r="MJ354" s="23"/>
      <c r="MK354" s="23"/>
      <c r="ML354" s="23"/>
      <c r="MM354" s="23"/>
      <c r="MN354" s="23"/>
      <c r="MO354" s="23"/>
      <c r="MP354" s="23"/>
      <c r="MQ354" s="23"/>
      <c r="MR354" s="23"/>
      <c r="MS354" s="23"/>
      <c r="MT354" s="23"/>
      <c r="MU354" s="23"/>
      <c r="MV354" s="23"/>
      <c r="MW354" s="23"/>
      <c r="MX354" s="23"/>
      <c r="MY354" s="23"/>
      <c r="MZ354" s="23"/>
      <c r="NA354" s="23"/>
      <c r="NB354" s="23"/>
      <c r="NC354" s="23"/>
      <c r="ND354" s="23"/>
      <c r="NE354" s="23"/>
      <c r="NF354" s="23"/>
      <c r="NG354" s="23"/>
      <c r="NH354" s="23"/>
      <c r="NI354" s="23"/>
      <c r="NJ354" s="23"/>
      <c r="NK354" s="23"/>
      <c r="NL354" s="23"/>
      <c r="NM354" s="23"/>
      <c r="NN354" s="23"/>
      <c r="NO354" s="23"/>
      <c r="NP354" s="23"/>
      <c r="NQ354" s="23"/>
      <c r="NR354" s="23"/>
      <c r="NS354" s="23"/>
      <c r="NT354" s="23"/>
      <c r="NU354" s="23"/>
      <c r="NV354" s="23"/>
      <c r="NW354" s="23"/>
      <c r="NX354" s="23"/>
      <c r="NY354" s="23"/>
      <c r="NZ354" s="23"/>
      <c r="OA354" s="23"/>
      <c r="OB354" s="23"/>
      <c r="OC354" s="23"/>
      <c r="OD354" s="23"/>
      <c r="OE354" s="23"/>
      <c r="OF354" s="23"/>
      <c r="OG354" s="23"/>
      <c r="OH354" s="23"/>
      <c r="OI354" s="23"/>
      <c r="OJ354" s="23"/>
      <c r="OK354" s="23"/>
      <c r="OL354" s="23"/>
      <c r="OM354" s="23"/>
      <c r="ON354" s="23"/>
      <c r="OO354" s="23"/>
      <c r="OP354" s="23"/>
      <c r="OQ354" s="23"/>
      <c r="OR354" s="23"/>
      <c r="OS354" s="23"/>
      <c r="OT354" s="23"/>
      <c r="OU354" s="23"/>
      <c r="OV354" s="23"/>
      <c r="OW354" s="23"/>
      <c r="OX354" s="23"/>
      <c r="OY354" s="23"/>
      <c r="OZ354" s="23"/>
      <c r="PA354" s="23"/>
      <c r="PB354" s="23"/>
      <c r="PC354" s="23"/>
      <c r="PD354" s="23"/>
      <c r="PE354" s="23"/>
      <c r="PF354" s="23"/>
      <c r="PG354" s="23"/>
      <c r="PH354" s="23"/>
      <c r="PI354" s="23"/>
      <c r="PJ354" s="23"/>
      <c r="PK354" s="23"/>
      <c r="PL354" s="23"/>
      <c r="PM354" s="23"/>
      <c r="PN354" s="23"/>
      <c r="PO354" s="23"/>
      <c r="PP354" s="23"/>
      <c r="PQ354" s="23"/>
      <c r="PR354" s="23"/>
      <c r="PS354" s="23"/>
      <c r="PT354" s="23"/>
      <c r="PU354" s="23"/>
      <c r="PV354" s="23"/>
      <c r="PW354" s="23"/>
      <c r="PX354" s="23"/>
      <c r="PY354" s="23"/>
      <c r="PZ354" s="23"/>
      <c r="QA354" s="23"/>
      <c r="QB354" s="23"/>
      <c r="QC354" s="23"/>
      <c r="QD354" s="23"/>
      <c r="QE354" s="23"/>
      <c r="QF354" s="23"/>
      <c r="QG354" s="23"/>
      <c r="QH354" s="23"/>
      <c r="QI354" s="23"/>
      <c r="QJ354" s="23"/>
      <c r="QK354" s="23"/>
      <c r="QL354" s="23"/>
      <c r="QM354" s="23"/>
      <c r="QN354" s="23"/>
      <c r="QO354" s="23"/>
      <c r="QP354" s="23"/>
      <c r="QQ354" s="23"/>
      <c r="QR354" s="23"/>
      <c r="QS354" s="23"/>
      <c r="QT354" s="23"/>
      <c r="QU354" s="23"/>
      <c r="QV354" s="23"/>
      <c r="QW354" s="23"/>
      <c r="QX354" s="23"/>
      <c r="QY354" s="23"/>
      <c r="QZ354" s="23"/>
      <c r="RA354" s="23"/>
      <c r="RB354" s="23"/>
      <c r="RC354" s="23"/>
      <c r="RD354" s="23"/>
      <c r="RE354" s="23"/>
      <c r="RF354" s="23"/>
      <c r="RG354" s="23"/>
      <c r="RH354" s="23"/>
      <c r="RI354" s="23"/>
      <c r="RJ354" s="23"/>
      <c r="RK354" s="23"/>
      <c r="RL354" s="23"/>
      <c r="RM354" s="23"/>
      <c r="RN354" s="23"/>
      <c r="RO354" s="23"/>
      <c r="RP354" s="23"/>
      <c r="RQ354" s="23"/>
      <c r="RR354" s="23"/>
      <c r="RS354" s="23"/>
      <c r="RT354" s="23"/>
      <c r="RU354" s="23"/>
      <c r="RV354" s="23"/>
      <c r="RW354" s="23"/>
      <c r="RX354" s="23"/>
      <c r="RY354" s="23"/>
      <c r="RZ354" s="23"/>
      <c r="SA354" s="23"/>
      <c r="SB354" s="23"/>
      <c r="SC354" s="23"/>
      <c r="SD354" s="23"/>
      <c r="SE354" s="23"/>
      <c r="SF354" s="23"/>
      <c r="SG354" s="23"/>
    </row>
    <row r="355" spans="1:501" s="27" customFormat="1" ht="26.25" customHeight="1" x14ac:dyDescent="0.25">
      <c r="A355" s="73" t="s">
        <v>202</v>
      </c>
      <c r="B355" s="74">
        <v>42000</v>
      </c>
      <c r="C355" s="74">
        <v>43200</v>
      </c>
      <c r="D355" s="74">
        <v>43200</v>
      </c>
      <c r="E355" s="39">
        <v>10800</v>
      </c>
      <c r="F355" s="16">
        <f t="shared" si="86"/>
        <v>0</v>
      </c>
      <c r="G355" s="16"/>
      <c r="H355" s="17"/>
      <c r="I355" s="17">
        <f t="shared" si="88"/>
        <v>0</v>
      </c>
      <c r="J355" s="16"/>
      <c r="K355" s="16"/>
      <c r="L355" s="16">
        <f t="shared" si="89"/>
        <v>0</v>
      </c>
      <c r="M355" s="16">
        <f t="shared" si="87"/>
        <v>43200</v>
      </c>
      <c r="N355" s="17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39" customHeight="1" x14ac:dyDescent="0.25">
      <c r="A356" s="73" t="s">
        <v>206</v>
      </c>
      <c r="B356" s="16">
        <v>1207333</v>
      </c>
      <c r="C356" s="16">
        <v>1203600</v>
      </c>
      <c r="D356" s="16">
        <v>1203600</v>
      </c>
      <c r="E356" s="16">
        <v>310543</v>
      </c>
      <c r="F356" s="16">
        <f t="shared" si="86"/>
        <v>0</v>
      </c>
      <c r="G356" s="16"/>
      <c r="H356" s="17"/>
      <c r="I356" s="17">
        <f t="shared" si="88"/>
        <v>0</v>
      </c>
      <c r="J356" s="16"/>
      <c r="K356" s="16"/>
      <c r="L356" s="16">
        <f t="shared" si="89"/>
        <v>0</v>
      </c>
      <c r="M356" s="16">
        <f t="shared" si="87"/>
        <v>1203600</v>
      </c>
      <c r="N356" s="169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3" t="s">
        <v>218</v>
      </c>
      <c r="B357" s="16">
        <v>223304</v>
      </c>
      <c r="C357" s="16">
        <v>0</v>
      </c>
      <c r="D357" s="16">
        <v>0</v>
      </c>
      <c r="E357" s="39">
        <v>0</v>
      </c>
      <c r="F357" s="16">
        <f t="shared" si="86"/>
        <v>0</v>
      </c>
      <c r="G357" s="16"/>
      <c r="H357" s="17"/>
      <c r="I357" s="17">
        <f t="shared" si="88"/>
        <v>0</v>
      </c>
      <c r="J357" s="16"/>
      <c r="K357" s="16"/>
      <c r="L357" s="16">
        <f t="shared" si="89"/>
        <v>0</v>
      </c>
      <c r="M357" s="16">
        <f t="shared" si="87"/>
        <v>0</v>
      </c>
      <c r="N357" s="118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38.25" customHeight="1" x14ac:dyDescent="0.25">
      <c r="A358" s="73" t="s">
        <v>219</v>
      </c>
      <c r="B358" s="16">
        <v>0</v>
      </c>
      <c r="C358" s="16">
        <v>0</v>
      </c>
      <c r="D358" s="16">
        <v>0</v>
      </c>
      <c r="E358" s="39">
        <v>0</v>
      </c>
      <c r="F358" s="16">
        <f t="shared" si="86"/>
        <v>0</v>
      </c>
      <c r="G358" s="16"/>
      <c r="H358" s="17"/>
      <c r="I358" s="17">
        <f t="shared" si="88"/>
        <v>0</v>
      </c>
      <c r="J358" s="16"/>
      <c r="K358" s="16"/>
      <c r="L358" s="16">
        <f t="shared" si="89"/>
        <v>0</v>
      </c>
      <c r="M358" s="16">
        <f t="shared" si="87"/>
        <v>0</v>
      </c>
      <c r="N358" s="118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71.25" customHeight="1" x14ac:dyDescent="0.25">
      <c r="A359" s="71" t="s">
        <v>244</v>
      </c>
      <c r="B359" s="16">
        <v>2962884.92</v>
      </c>
      <c r="C359" s="16">
        <v>0</v>
      </c>
      <c r="D359" s="16">
        <v>0</v>
      </c>
      <c r="E359" s="39"/>
      <c r="F359" s="16">
        <f t="shared" si="86"/>
        <v>0</v>
      </c>
      <c r="G359" s="16"/>
      <c r="H359" s="17"/>
      <c r="I359" s="17">
        <f t="shared" si="88"/>
        <v>0</v>
      </c>
      <c r="J359" s="16"/>
      <c r="K359" s="16"/>
      <c r="L359" s="16">
        <f t="shared" si="89"/>
        <v>0</v>
      </c>
      <c r="M359" s="16">
        <f t="shared" si="87"/>
        <v>0</v>
      </c>
      <c r="N359" s="17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3" customHeight="1" x14ac:dyDescent="0.25">
      <c r="A360" s="72" t="s">
        <v>232</v>
      </c>
      <c r="B360" s="16">
        <v>30874</v>
      </c>
      <c r="C360" s="16">
        <v>31443</v>
      </c>
      <c r="D360" s="16">
        <v>31443</v>
      </c>
      <c r="E360" s="39">
        <v>0</v>
      </c>
      <c r="F360" s="16">
        <f t="shared" si="86"/>
        <v>0</v>
      </c>
      <c r="G360" s="16"/>
      <c r="H360" s="17"/>
      <c r="I360" s="17">
        <f t="shared" si="88"/>
        <v>0</v>
      </c>
      <c r="J360" s="16"/>
      <c r="K360" s="16"/>
      <c r="L360" s="16">
        <f t="shared" si="89"/>
        <v>0</v>
      </c>
      <c r="M360" s="16">
        <f t="shared" si="87"/>
        <v>31443</v>
      </c>
      <c r="N360" s="11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3.25" customHeight="1" x14ac:dyDescent="0.25">
      <c r="A361" s="71" t="s">
        <v>254</v>
      </c>
      <c r="B361" s="16">
        <v>52080</v>
      </c>
      <c r="C361" s="16">
        <v>156240</v>
      </c>
      <c r="D361" s="16">
        <v>156240</v>
      </c>
      <c r="E361" s="39">
        <v>39060</v>
      </c>
      <c r="F361" s="16"/>
      <c r="G361" s="16"/>
      <c r="H361" s="17"/>
      <c r="I361" s="17"/>
      <c r="J361" s="16"/>
      <c r="K361" s="16"/>
      <c r="L361" s="16"/>
      <c r="M361" s="16"/>
      <c r="N361" s="118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72.75" customHeight="1" x14ac:dyDescent="0.25">
      <c r="A362" s="173" t="s">
        <v>236</v>
      </c>
      <c r="B362" s="16">
        <v>347955.45</v>
      </c>
      <c r="C362" s="16">
        <v>349019.32</v>
      </c>
      <c r="D362" s="16">
        <v>349019.32</v>
      </c>
      <c r="E362" s="39">
        <v>87255</v>
      </c>
      <c r="F362" s="16">
        <f t="shared" si="86"/>
        <v>0</v>
      </c>
      <c r="G362" s="16"/>
      <c r="H362" s="17"/>
      <c r="I362" s="17">
        <f t="shared" si="88"/>
        <v>0</v>
      </c>
      <c r="J362" s="16"/>
      <c r="K362" s="16"/>
      <c r="L362" s="16">
        <f t="shared" si="89"/>
        <v>0</v>
      </c>
      <c r="M362" s="16">
        <f t="shared" si="87"/>
        <v>349019.32</v>
      </c>
      <c r="N362" s="17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ht="40.5" customHeight="1" x14ac:dyDescent="0.25">
      <c r="A363" s="76" t="s">
        <v>140</v>
      </c>
      <c r="B363" s="16"/>
      <c r="C363" s="16"/>
      <c r="D363" s="16"/>
      <c r="E363" s="16"/>
      <c r="F363" s="16">
        <f t="shared" si="86"/>
        <v>0</v>
      </c>
      <c r="G363" s="16"/>
      <c r="H363" s="17"/>
      <c r="I363" s="17">
        <f t="shared" si="88"/>
        <v>0</v>
      </c>
      <c r="J363" s="16"/>
      <c r="K363" s="16"/>
      <c r="L363" s="77">
        <f t="shared" si="89"/>
        <v>0</v>
      </c>
      <c r="M363" s="77">
        <f t="shared" si="87"/>
        <v>0</v>
      </c>
      <c r="N363" s="173"/>
    </row>
    <row r="364" spans="1:501" ht="148.5" customHeight="1" x14ac:dyDescent="0.25">
      <c r="A364" s="76" t="s">
        <v>255</v>
      </c>
      <c r="B364" s="16"/>
      <c r="C364" s="16">
        <f>C365</f>
        <v>4267407</v>
      </c>
      <c r="D364" s="16">
        <f>D365</f>
        <v>4267407</v>
      </c>
      <c r="E364" s="16">
        <v>889282.86</v>
      </c>
      <c r="F364" s="16"/>
      <c r="G364" s="16"/>
      <c r="H364" s="17"/>
      <c r="I364" s="17"/>
      <c r="J364" s="16"/>
      <c r="K364" s="16"/>
      <c r="L364" s="77"/>
      <c r="M364" s="77"/>
      <c r="N364" s="173"/>
    </row>
    <row r="365" spans="1:501" s="191" customFormat="1" ht="37.5" customHeight="1" x14ac:dyDescent="0.25">
      <c r="A365" s="78" t="s">
        <v>126</v>
      </c>
      <c r="B365" s="49"/>
      <c r="C365" s="49">
        <v>4267407</v>
      </c>
      <c r="D365" s="49">
        <v>4267407</v>
      </c>
      <c r="E365" s="49">
        <v>60955.54</v>
      </c>
      <c r="F365" s="49"/>
      <c r="G365" s="49"/>
      <c r="H365" s="143"/>
      <c r="I365" s="143"/>
      <c r="J365" s="49"/>
      <c r="K365" s="49"/>
      <c r="L365" s="50"/>
      <c r="M365" s="50"/>
      <c r="N365" s="190"/>
    </row>
    <row r="366" spans="1:501" s="176" customFormat="1" ht="37.5" customHeight="1" x14ac:dyDescent="0.25">
      <c r="A366" s="28" t="s">
        <v>120</v>
      </c>
      <c r="B366" s="29"/>
      <c r="C366" s="29">
        <v>2966977</v>
      </c>
      <c r="D366" s="29">
        <v>2966977</v>
      </c>
      <c r="E366" s="29"/>
      <c r="F366" s="29"/>
      <c r="G366" s="29"/>
      <c r="H366" s="144"/>
      <c r="I366" s="144"/>
      <c r="J366" s="29"/>
      <c r="K366" s="29"/>
      <c r="L366" s="45"/>
      <c r="M366" s="45"/>
      <c r="N366" s="192"/>
    </row>
    <row r="367" spans="1:501" s="194" customFormat="1" ht="35.25" customHeight="1" x14ac:dyDescent="0.25">
      <c r="A367" s="36" t="s">
        <v>121</v>
      </c>
      <c r="B367" s="37"/>
      <c r="C367" s="37">
        <v>891497</v>
      </c>
      <c r="D367" s="37">
        <v>891497</v>
      </c>
      <c r="E367" s="37"/>
      <c r="F367" s="37"/>
      <c r="G367" s="37"/>
      <c r="H367" s="146"/>
      <c r="I367" s="146"/>
      <c r="J367" s="37"/>
      <c r="K367" s="37"/>
      <c r="L367" s="44"/>
      <c r="M367" s="44"/>
      <c r="N367" s="193"/>
    </row>
    <row r="368" spans="1:501" s="196" customFormat="1" ht="35.25" customHeight="1" x14ac:dyDescent="0.25">
      <c r="A368" s="62" t="s">
        <v>77</v>
      </c>
      <c r="B368" s="47"/>
      <c r="C368" s="47">
        <v>178951</v>
      </c>
      <c r="D368" s="47">
        <v>178951</v>
      </c>
      <c r="E368" s="47">
        <v>25115.16</v>
      </c>
      <c r="F368" s="47"/>
      <c r="G368" s="47"/>
      <c r="H368" s="148"/>
      <c r="I368" s="148"/>
      <c r="J368" s="47"/>
      <c r="K368" s="47"/>
      <c r="L368" s="80"/>
      <c r="M368" s="80"/>
      <c r="N368" s="195"/>
    </row>
    <row r="369" spans="1:14" s="202" customFormat="1" ht="35.25" customHeight="1" x14ac:dyDescent="0.25">
      <c r="A369" s="197" t="s">
        <v>123</v>
      </c>
      <c r="B369" s="198"/>
      <c r="C369" s="198">
        <v>12908</v>
      </c>
      <c r="D369" s="198">
        <v>12908</v>
      </c>
      <c r="E369" s="198"/>
      <c r="F369" s="198"/>
      <c r="G369" s="198"/>
      <c r="H369" s="199"/>
      <c r="I369" s="199"/>
      <c r="J369" s="198"/>
      <c r="K369" s="198"/>
      <c r="L369" s="200"/>
      <c r="M369" s="200"/>
      <c r="N369" s="201"/>
    </row>
    <row r="370" spans="1:14" ht="82.5" customHeight="1" x14ac:dyDescent="0.25">
      <c r="A370" s="76" t="s">
        <v>141</v>
      </c>
      <c r="B370" s="77">
        <f>B371+B377+B383+B390+B397+B403</f>
        <v>0</v>
      </c>
      <c r="C370" s="77">
        <f t="shared" ref="C370:K370" si="90">C371+C377+C383+C390+C397+C403</f>
        <v>0</v>
      </c>
      <c r="D370" s="77">
        <f t="shared" ref="D370" si="91">D371+D377+D383+D390+D397+D403</f>
        <v>0</v>
      </c>
      <c r="E370" s="77">
        <f t="shared" si="90"/>
        <v>0</v>
      </c>
      <c r="F370" s="77">
        <f t="shared" si="86"/>
        <v>0</v>
      </c>
      <c r="G370" s="77">
        <f t="shared" si="90"/>
        <v>0</v>
      </c>
      <c r="H370" s="77">
        <f t="shared" ref="H370" si="92">H371+H377+H383+H390+H397+H403</f>
        <v>0</v>
      </c>
      <c r="I370" s="77">
        <f t="shared" si="88"/>
        <v>0</v>
      </c>
      <c r="J370" s="77">
        <f t="shared" ref="J370" si="93">J371+J377+J383+J390+J397+J403</f>
        <v>0</v>
      </c>
      <c r="K370" s="77">
        <f t="shared" si="90"/>
        <v>0</v>
      </c>
      <c r="L370" s="77">
        <f t="shared" si="89"/>
        <v>0</v>
      </c>
      <c r="M370" s="77">
        <f t="shared" si="87"/>
        <v>0</v>
      </c>
      <c r="N370" s="129"/>
    </row>
    <row r="371" spans="1:14" ht="30" customHeight="1" x14ac:dyDescent="0.25">
      <c r="A371" s="78" t="s">
        <v>142</v>
      </c>
      <c r="B371" s="50"/>
      <c r="C371" s="50"/>
      <c r="D371" s="50"/>
      <c r="E371" s="50"/>
      <c r="F371" s="50">
        <f t="shared" si="86"/>
        <v>0</v>
      </c>
      <c r="G371" s="50"/>
      <c r="H371" s="158"/>
      <c r="I371" s="143">
        <f t="shared" si="88"/>
        <v>0</v>
      </c>
      <c r="J371" s="50"/>
      <c r="K371" s="50"/>
      <c r="L371" s="50">
        <f t="shared" si="89"/>
        <v>0</v>
      </c>
      <c r="M371" s="50">
        <f t="shared" si="87"/>
        <v>0</v>
      </c>
      <c r="N371" s="130"/>
    </row>
    <row r="372" spans="1:14" ht="29.25" customHeight="1" x14ac:dyDescent="0.25">
      <c r="A372" s="28" t="s">
        <v>120</v>
      </c>
      <c r="B372" s="29"/>
      <c r="C372" s="29"/>
      <c r="D372" s="29"/>
      <c r="E372" s="45"/>
      <c r="F372" s="29">
        <f t="shared" si="86"/>
        <v>0</v>
      </c>
      <c r="G372" s="29"/>
      <c r="H372" s="144"/>
      <c r="I372" s="144">
        <f t="shared" si="88"/>
        <v>0</v>
      </c>
      <c r="J372" s="29"/>
      <c r="K372" s="29"/>
      <c r="L372" s="29">
        <f t="shared" si="89"/>
        <v>0</v>
      </c>
      <c r="M372" s="29">
        <f t="shared" si="87"/>
        <v>0</v>
      </c>
      <c r="N372" s="119"/>
    </row>
    <row r="373" spans="1:14" ht="27" customHeight="1" x14ac:dyDescent="0.25">
      <c r="A373" s="36" t="s">
        <v>121</v>
      </c>
      <c r="B373" s="37"/>
      <c r="C373" s="37"/>
      <c r="D373" s="37"/>
      <c r="E373" s="44"/>
      <c r="F373" s="37">
        <f t="shared" si="86"/>
        <v>0</v>
      </c>
      <c r="G373" s="37"/>
      <c r="H373" s="146"/>
      <c r="I373" s="146">
        <f t="shared" si="88"/>
        <v>0</v>
      </c>
      <c r="J373" s="37"/>
      <c r="K373" s="37"/>
      <c r="L373" s="37">
        <f t="shared" si="89"/>
        <v>0</v>
      </c>
      <c r="M373" s="37">
        <f t="shared" si="87"/>
        <v>0</v>
      </c>
      <c r="N373" s="122"/>
    </row>
    <row r="374" spans="1:14" ht="32.25" customHeight="1" x14ac:dyDescent="0.25">
      <c r="A374" s="79" t="s">
        <v>77</v>
      </c>
      <c r="B374" s="47"/>
      <c r="C374" s="47"/>
      <c r="D374" s="47"/>
      <c r="E374" s="80"/>
      <c r="F374" s="47">
        <f t="shared" si="86"/>
        <v>0</v>
      </c>
      <c r="G374" s="47"/>
      <c r="H374" s="148"/>
      <c r="I374" s="148">
        <f t="shared" si="88"/>
        <v>0</v>
      </c>
      <c r="J374" s="47"/>
      <c r="K374" s="47"/>
      <c r="L374" s="47">
        <f t="shared" si="89"/>
        <v>0</v>
      </c>
      <c r="M374" s="47">
        <f t="shared" si="87"/>
        <v>0</v>
      </c>
      <c r="N374" s="123"/>
    </row>
    <row r="375" spans="1:14" ht="31.5" customHeight="1" x14ac:dyDescent="0.25">
      <c r="A375" s="81" t="s">
        <v>123</v>
      </c>
      <c r="B375" s="68"/>
      <c r="C375" s="68"/>
      <c r="D375" s="68"/>
      <c r="E375" s="82"/>
      <c r="F375" s="68">
        <f t="shared" si="86"/>
        <v>0</v>
      </c>
      <c r="G375" s="68"/>
      <c r="H375" s="154"/>
      <c r="I375" s="154">
        <f t="shared" si="88"/>
        <v>0</v>
      </c>
      <c r="J375" s="68"/>
      <c r="K375" s="68"/>
      <c r="L375" s="68">
        <f t="shared" si="89"/>
        <v>0</v>
      </c>
      <c r="M375" s="68">
        <f t="shared" si="87"/>
        <v>0</v>
      </c>
      <c r="N375" s="126"/>
    </row>
    <row r="376" spans="1:14" ht="33" customHeight="1" x14ac:dyDescent="0.25">
      <c r="A376" s="33" t="s">
        <v>48</v>
      </c>
      <c r="B376" s="16"/>
      <c r="C376" s="16"/>
      <c r="D376" s="16"/>
      <c r="E376" s="77"/>
      <c r="F376" s="16">
        <f t="shared" si="86"/>
        <v>0</v>
      </c>
      <c r="G376" s="16"/>
      <c r="H376" s="17"/>
      <c r="I376" s="17">
        <f t="shared" si="88"/>
        <v>0</v>
      </c>
      <c r="J376" s="16"/>
      <c r="K376" s="16"/>
      <c r="L376" s="16">
        <f t="shared" si="89"/>
        <v>0</v>
      </c>
      <c r="M376" s="16">
        <f t="shared" si="87"/>
        <v>0</v>
      </c>
      <c r="N376" s="118"/>
    </row>
    <row r="377" spans="1:14" ht="33" customHeight="1" x14ac:dyDescent="0.25">
      <c r="A377" s="78" t="s">
        <v>143</v>
      </c>
      <c r="B377" s="50"/>
      <c r="C377" s="50"/>
      <c r="D377" s="50"/>
      <c r="E377" s="50"/>
      <c r="F377" s="50">
        <f t="shared" si="86"/>
        <v>0</v>
      </c>
      <c r="G377" s="50"/>
      <c r="H377" s="158"/>
      <c r="I377" s="143">
        <f t="shared" si="88"/>
        <v>0</v>
      </c>
      <c r="J377" s="50"/>
      <c r="K377" s="50"/>
      <c r="L377" s="50">
        <f t="shared" si="89"/>
        <v>0</v>
      </c>
      <c r="M377" s="50">
        <f t="shared" si="87"/>
        <v>0</v>
      </c>
      <c r="N377" s="130"/>
    </row>
    <row r="378" spans="1:14" ht="23.25" customHeight="1" x14ac:dyDescent="0.25">
      <c r="A378" s="28" t="s">
        <v>120</v>
      </c>
      <c r="B378" s="29"/>
      <c r="C378" s="29"/>
      <c r="D378" s="29"/>
      <c r="E378" s="29"/>
      <c r="F378" s="29">
        <f t="shared" si="86"/>
        <v>0</v>
      </c>
      <c r="G378" s="29"/>
      <c r="H378" s="144"/>
      <c r="I378" s="144">
        <f t="shared" si="88"/>
        <v>0</v>
      </c>
      <c r="J378" s="29"/>
      <c r="K378" s="29"/>
      <c r="L378" s="29">
        <f t="shared" si="89"/>
        <v>0</v>
      </c>
      <c r="M378" s="29">
        <f t="shared" si="87"/>
        <v>0</v>
      </c>
      <c r="N378" s="119"/>
    </row>
    <row r="379" spans="1:14" s="40" customFormat="1" ht="26.25" customHeight="1" x14ac:dyDescent="0.25">
      <c r="A379" s="61" t="s">
        <v>121</v>
      </c>
      <c r="B379" s="61"/>
      <c r="C379" s="61"/>
      <c r="D379" s="61"/>
      <c r="E379" s="61"/>
      <c r="F379" s="61">
        <f t="shared" si="86"/>
        <v>0</v>
      </c>
      <c r="G379" s="61"/>
      <c r="H379" s="61"/>
      <c r="I379" s="61">
        <f t="shared" si="88"/>
        <v>0</v>
      </c>
      <c r="J379" s="61"/>
      <c r="K379" s="61"/>
      <c r="L379" s="61">
        <f t="shared" si="89"/>
        <v>0</v>
      </c>
      <c r="M379" s="61">
        <f t="shared" si="87"/>
        <v>0</v>
      </c>
      <c r="N379" s="61"/>
    </row>
    <row r="380" spans="1:14" ht="24.75" customHeight="1" x14ac:dyDescent="0.25">
      <c r="A380" s="79" t="s">
        <v>77</v>
      </c>
      <c r="B380" s="47"/>
      <c r="C380" s="47"/>
      <c r="D380" s="47"/>
      <c r="E380" s="47"/>
      <c r="F380" s="47">
        <f t="shared" si="86"/>
        <v>0</v>
      </c>
      <c r="G380" s="47"/>
      <c r="H380" s="148"/>
      <c r="I380" s="148">
        <f t="shared" si="88"/>
        <v>0</v>
      </c>
      <c r="J380" s="47"/>
      <c r="K380" s="47"/>
      <c r="L380" s="47">
        <f t="shared" si="89"/>
        <v>0</v>
      </c>
      <c r="M380" s="47">
        <f t="shared" si="87"/>
        <v>0</v>
      </c>
      <c r="N380" s="123"/>
    </row>
    <row r="381" spans="1:14" ht="24.75" customHeight="1" x14ac:dyDescent="0.25">
      <c r="A381" s="81" t="s">
        <v>123</v>
      </c>
      <c r="B381" s="68"/>
      <c r="C381" s="68"/>
      <c r="D381" s="68"/>
      <c r="E381" s="68"/>
      <c r="F381" s="68">
        <f t="shared" si="86"/>
        <v>0</v>
      </c>
      <c r="G381" s="68"/>
      <c r="H381" s="154"/>
      <c r="I381" s="154">
        <f t="shared" si="88"/>
        <v>0</v>
      </c>
      <c r="J381" s="68"/>
      <c r="K381" s="68"/>
      <c r="L381" s="68">
        <f t="shared" si="89"/>
        <v>0</v>
      </c>
      <c r="M381" s="68">
        <f t="shared" si="87"/>
        <v>0</v>
      </c>
      <c r="N381" s="126"/>
    </row>
    <row r="382" spans="1:14" ht="25.5" customHeight="1" x14ac:dyDescent="0.25">
      <c r="A382" s="33" t="s">
        <v>48</v>
      </c>
      <c r="B382" s="16"/>
      <c r="C382" s="16"/>
      <c r="D382" s="16"/>
      <c r="E382" s="16"/>
      <c r="F382" s="16">
        <f t="shared" si="86"/>
        <v>0</v>
      </c>
      <c r="G382" s="16"/>
      <c r="H382" s="17"/>
      <c r="I382" s="17">
        <f t="shared" si="88"/>
        <v>0</v>
      </c>
      <c r="J382" s="16"/>
      <c r="K382" s="16"/>
      <c r="L382" s="16">
        <f t="shared" si="89"/>
        <v>0</v>
      </c>
      <c r="M382" s="16">
        <f t="shared" si="87"/>
        <v>0</v>
      </c>
      <c r="N382" s="118"/>
    </row>
    <row r="383" spans="1:14" ht="28.5" customHeight="1" x14ac:dyDescent="0.25">
      <c r="A383" s="78" t="s">
        <v>119</v>
      </c>
      <c r="B383" s="50"/>
      <c r="C383" s="50"/>
      <c r="D383" s="50"/>
      <c r="E383" s="50"/>
      <c r="F383" s="50">
        <f t="shared" si="86"/>
        <v>0</v>
      </c>
      <c r="G383" s="50"/>
      <c r="H383" s="158"/>
      <c r="I383" s="143">
        <f t="shared" si="88"/>
        <v>0</v>
      </c>
      <c r="J383" s="50"/>
      <c r="K383" s="50"/>
      <c r="L383" s="50">
        <f t="shared" si="89"/>
        <v>0</v>
      </c>
      <c r="M383" s="50">
        <f t="shared" si="87"/>
        <v>0</v>
      </c>
      <c r="N383" s="130"/>
    </row>
    <row r="384" spans="1:14" ht="23.25" customHeight="1" x14ac:dyDescent="0.25">
      <c r="A384" s="28" t="s">
        <v>120</v>
      </c>
      <c r="B384" s="29"/>
      <c r="C384" s="29"/>
      <c r="D384" s="29"/>
      <c r="E384" s="29"/>
      <c r="F384" s="29">
        <f t="shared" si="86"/>
        <v>0</v>
      </c>
      <c r="G384" s="29"/>
      <c r="H384" s="144"/>
      <c r="I384" s="144">
        <f t="shared" si="88"/>
        <v>0</v>
      </c>
      <c r="J384" s="29"/>
      <c r="K384" s="29"/>
      <c r="L384" s="29">
        <f t="shared" si="89"/>
        <v>0</v>
      </c>
      <c r="M384" s="29">
        <f t="shared" si="87"/>
        <v>0</v>
      </c>
      <c r="N384" s="119"/>
    </row>
    <row r="385" spans="1:14" s="40" customFormat="1" ht="26.25" customHeight="1" x14ac:dyDescent="0.25">
      <c r="A385" s="61" t="s">
        <v>121</v>
      </c>
      <c r="B385" s="61"/>
      <c r="C385" s="61"/>
      <c r="D385" s="61"/>
      <c r="E385" s="61"/>
      <c r="F385" s="61">
        <f t="shared" si="86"/>
        <v>0</v>
      </c>
      <c r="G385" s="61"/>
      <c r="H385" s="61"/>
      <c r="I385" s="61">
        <f t="shared" si="88"/>
        <v>0</v>
      </c>
      <c r="J385" s="61"/>
      <c r="K385" s="61"/>
      <c r="L385" s="61">
        <f t="shared" si="89"/>
        <v>0</v>
      </c>
      <c r="M385" s="61">
        <f t="shared" si="87"/>
        <v>0</v>
      </c>
      <c r="N385" s="61"/>
    </row>
    <row r="386" spans="1:14" s="32" customFormat="1" ht="26.25" customHeight="1" x14ac:dyDescent="0.25">
      <c r="A386" s="62" t="s">
        <v>77</v>
      </c>
      <c r="B386" s="47"/>
      <c r="C386" s="47"/>
      <c r="D386" s="47"/>
      <c r="E386" s="47"/>
      <c r="F386" s="47">
        <f t="shared" si="86"/>
        <v>0</v>
      </c>
      <c r="G386" s="47"/>
      <c r="H386" s="148"/>
      <c r="I386" s="148">
        <f t="shared" si="88"/>
        <v>0</v>
      </c>
      <c r="J386" s="47"/>
      <c r="K386" s="47"/>
      <c r="L386" s="47">
        <f t="shared" si="89"/>
        <v>0</v>
      </c>
      <c r="M386" s="47">
        <f t="shared" si="87"/>
        <v>0</v>
      </c>
      <c r="N386" s="123"/>
    </row>
    <row r="387" spans="1:14" ht="27.75" customHeight="1" x14ac:dyDescent="0.25">
      <c r="A387" s="64" t="s">
        <v>122</v>
      </c>
      <c r="B387" s="83"/>
      <c r="C387" s="83"/>
      <c r="D387" s="83"/>
      <c r="E387" s="83"/>
      <c r="F387" s="83">
        <f t="shared" si="86"/>
        <v>0</v>
      </c>
      <c r="G387" s="83"/>
      <c r="H387" s="152"/>
      <c r="I387" s="152">
        <f t="shared" si="88"/>
        <v>0</v>
      </c>
      <c r="J387" s="83"/>
      <c r="K387" s="83"/>
      <c r="L387" s="83">
        <f t="shared" si="89"/>
        <v>0</v>
      </c>
      <c r="M387" s="83">
        <f t="shared" si="87"/>
        <v>0</v>
      </c>
      <c r="N387" s="125"/>
    </row>
    <row r="388" spans="1:14" ht="28.5" customHeight="1" x14ac:dyDescent="0.25">
      <c r="A388" s="66" t="s">
        <v>123</v>
      </c>
      <c r="B388" s="68"/>
      <c r="C388" s="68"/>
      <c r="D388" s="68"/>
      <c r="E388" s="68"/>
      <c r="F388" s="68">
        <f t="shared" si="86"/>
        <v>0</v>
      </c>
      <c r="G388" s="68"/>
      <c r="H388" s="154"/>
      <c r="I388" s="154">
        <f t="shared" si="88"/>
        <v>0</v>
      </c>
      <c r="J388" s="68"/>
      <c r="K388" s="68"/>
      <c r="L388" s="68">
        <f t="shared" si="89"/>
        <v>0</v>
      </c>
      <c r="M388" s="68">
        <f t="shared" si="87"/>
        <v>0</v>
      </c>
      <c r="N388" s="126"/>
    </row>
    <row r="389" spans="1:14" ht="24.75" customHeight="1" x14ac:dyDescent="0.25">
      <c r="A389" s="33" t="s">
        <v>48</v>
      </c>
      <c r="B389" s="16"/>
      <c r="C389" s="16"/>
      <c r="D389" s="16"/>
      <c r="E389" s="16"/>
      <c r="F389" s="16">
        <f t="shared" si="86"/>
        <v>0</v>
      </c>
      <c r="G389" s="16"/>
      <c r="H389" s="17"/>
      <c r="I389" s="17">
        <f t="shared" si="88"/>
        <v>0</v>
      </c>
      <c r="J389" s="16"/>
      <c r="K389" s="16"/>
      <c r="L389" s="16">
        <f t="shared" si="89"/>
        <v>0</v>
      </c>
      <c r="M389" s="16">
        <f t="shared" si="87"/>
        <v>0</v>
      </c>
      <c r="N389" s="118"/>
    </row>
    <row r="390" spans="1:14" ht="30" customHeight="1" x14ac:dyDescent="0.25">
      <c r="A390" s="78" t="s">
        <v>124</v>
      </c>
      <c r="B390" s="50"/>
      <c r="C390" s="50"/>
      <c r="D390" s="50"/>
      <c r="E390" s="50"/>
      <c r="F390" s="50">
        <f t="shared" si="86"/>
        <v>0</v>
      </c>
      <c r="G390" s="50"/>
      <c r="H390" s="158"/>
      <c r="I390" s="143">
        <f t="shared" si="88"/>
        <v>0</v>
      </c>
      <c r="J390" s="50"/>
      <c r="K390" s="50"/>
      <c r="L390" s="50">
        <f t="shared" si="89"/>
        <v>0</v>
      </c>
      <c r="M390" s="50">
        <f t="shared" si="87"/>
        <v>0</v>
      </c>
      <c r="N390" s="130"/>
    </row>
    <row r="391" spans="1:14" ht="31.5" customHeight="1" x14ac:dyDescent="0.25">
      <c r="A391" s="28" t="s">
        <v>120</v>
      </c>
      <c r="B391" s="60"/>
      <c r="C391" s="60"/>
      <c r="D391" s="60"/>
      <c r="E391" s="45"/>
      <c r="F391" s="60">
        <f t="shared" si="86"/>
        <v>0</v>
      </c>
      <c r="G391" s="60"/>
      <c r="H391" s="149"/>
      <c r="I391" s="144">
        <f t="shared" si="88"/>
        <v>0</v>
      </c>
      <c r="J391" s="60"/>
      <c r="K391" s="60"/>
      <c r="L391" s="45">
        <f t="shared" si="89"/>
        <v>0</v>
      </c>
      <c r="M391" s="45">
        <f t="shared" si="87"/>
        <v>0</v>
      </c>
      <c r="N391" s="131"/>
    </row>
    <row r="392" spans="1:14" s="40" customFormat="1" ht="22.5" customHeight="1" x14ac:dyDescent="0.25">
      <c r="A392" s="61" t="s">
        <v>121</v>
      </c>
      <c r="B392" s="61"/>
      <c r="C392" s="61"/>
      <c r="D392" s="61"/>
      <c r="E392" s="61"/>
      <c r="F392" s="61">
        <f t="shared" si="86"/>
        <v>0</v>
      </c>
      <c r="G392" s="61"/>
      <c r="H392" s="61"/>
      <c r="I392" s="61">
        <f t="shared" si="88"/>
        <v>0</v>
      </c>
      <c r="J392" s="61"/>
      <c r="K392" s="61"/>
      <c r="L392" s="61">
        <f t="shared" si="89"/>
        <v>0</v>
      </c>
      <c r="M392" s="61">
        <f t="shared" si="87"/>
        <v>0</v>
      </c>
      <c r="N392" s="61"/>
    </row>
    <row r="393" spans="1:14" ht="27.75" customHeight="1" x14ac:dyDescent="0.25">
      <c r="A393" s="62" t="s">
        <v>77</v>
      </c>
      <c r="B393" s="63"/>
      <c r="C393" s="63"/>
      <c r="D393" s="63"/>
      <c r="E393" s="80"/>
      <c r="F393" s="63">
        <f t="shared" si="86"/>
        <v>0</v>
      </c>
      <c r="G393" s="63"/>
      <c r="H393" s="150"/>
      <c r="I393" s="148">
        <f t="shared" si="88"/>
        <v>0</v>
      </c>
      <c r="J393" s="63"/>
      <c r="K393" s="63"/>
      <c r="L393" s="80">
        <f t="shared" si="89"/>
        <v>0</v>
      </c>
      <c r="M393" s="80">
        <f t="shared" si="87"/>
        <v>0</v>
      </c>
      <c r="N393" s="123"/>
    </row>
    <row r="394" spans="1:14" ht="27.75" customHeight="1" x14ac:dyDescent="0.25">
      <c r="A394" s="64" t="s">
        <v>122</v>
      </c>
      <c r="B394" s="84"/>
      <c r="C394" s="65"/>
      <c r="D394" s="65"/>
      <c r="E394" s="85"/>
      <c r="F394" s="65">
        <f t="shared" si="86"/>
        <v>0</v>
      </c>
      <c r="G394" s="65"/>
      <c r="H394" s="151"/>
      <c r="I394" s="152">
        <f t="shared" si="88"/>
        <v>0</v>
      </c>
      <c r="J394" s="84"/>
      <c r="K394" s="84"/>
      <c r="L394" s="85">
        <f t="shared" si="89"/>
        <v>0</v>
      </c>
      <c r="M394" s="85">
        <f t="shared" si="87"/>
        <v>0</v>
      </c>
      <c r="N394" s="125"/>
    </row>
    <row r="395" spans="1:14" ht="29.25" customHeight="1" x14ac:dyDescent="0.25">
      <c r="A395" s="66" t="s">
        <v>123</v>
      </c>
      <c r="B395" s="86"/>
      <c r="C395" s="67"/>
      <c r="D395" s="67"/>
      <c r="E395" s="82"/>
      <c r="F395" s="67">
        <f t="shared" ref="F395:F460" si="94">G395+H395</f>
        <v>0</v>
      </c>
      <c r="G395" s="67"/>
      <c r="H395" s="153"/>
      <c r="I395" s="154">
        <f t="shared" si="88"/>
        <v>0</v>
      </c>
      <c r="J395" s="86"/>
      <c r="K395" s="86"/>
      <c r="L395" s="82">
        <f t="shared" si="89"/>
        <v>0</v>
      </c>
      <c r="M395" s="82">
        <f t="shared" ref="M395:M460" si="95">D395+L395</f>
        <v>0</v>
      </c>
      <c r="N395" s="126"/>
    </row>
    <row r="396" spans="1:14" ht="26.25" customHeight="1" x14ac:dyDescent="0.25">
      <c r="A396" s="33" t="s">
        <v>48</v>
      </c>
      <c r="B396" s="16"/>
      <c r="C396" s="16"/>
      <c r="D396" s="16"/>
      <c r="E396" s="77"/>
      <c r="F396" s="16">
        <f t="shared" si="94"/>
        <v>0</v>
      </c>
      <c r="G396" s="16"/>
      <c r="H396" s="17"/>
      <c r="I396" s="17">
        <f t="shared" si="88"/>
        <v>0</v>
      </c>
      <c r="J396" s="16"/>
      <c r="K396" s="16"/>
      <c r="L396" s="77">
        <f t="shared" si="89"/>
        <v>0</v>
      </c>
      <c r="M396" s="77">
        <f t="shared" si="95"/>
        <v>0</v>
      </c>
      <c r="N396" s="118"/>
    </row>
    <row r="397" spans="1:14" ht="27" customHeight="1" x14ac:dyDescent="0.25">
      <c r="A397" s="78" t="s">
        <v>125</v>
      </c>
      <c r="B397" s="50"/>
      <c r="C397" s="50"/>
      <c r="D397" s="50"/>
      <c r="E397" s="50"/>
      <c r="F397" s="50">
        <f t="shared" si="94"/>
        <v>0</v>
      </c>
      <c r="G397" s="50"/>
      <c r="H397" s="158"/>
      <c r="I397" s="143">
        <f t="shared" si="88"/>
        <v>0</v>
      </c>
      <c r="J397" s="50"/>
      <c r="K397" s="50"/>
      <c r="L397" s="50">
        <f t="shared" si="89"/>
        <v>0</v>
      </c>
      <c r="M397" s="50">
        <f t="shared" si="95"/>
        <v>0</v>
      </c>
      <c r="N397" s="130"/>
    </row>
    <row r="398" spans="1:14" ht="25.5" customHeight="1" x14ac:dyDescent="0.25">
      <c r="A398" s="28" t="s">
        <v>120</v>
      </c>
      <c r="B398" s="29"/>
      <c r="C398" s="29"/>
      <c r="D398" s="29"/>
      <c r="E398" s="29"/>
      <c r="F398" s="29">
        <f t="shared" si="94"/>
        <v>0</v>
      </c>
      <c r="G398" s="29"/>
      <c r="H398" s="144"/>
      <c r="I398" s="144">
        <f t="shared" si="88"/>
        <v>0</v>
      </c>
      <c r="J398" s="29"/>
      <c r="K398" s="29"/>
      <c r="L398" s="29">
        <f t="shared" si="89"/>
        <v>0</v>
      </c>
      <c r="M398" s="29">
        <f t="shared" si="95"/>
        <v>0</v>
      </c>
      <c r="N398" s="119"/>
    </row>
    <row r="399" spans="1:14" s="40" customFormat="1" ht="27.75" customHeight="1" x14ac:dyDescent="0.25">
      <c r="A399" s="61" t="s">
        <v>121</v>
      </c>
      <c r="B399" s="61"/>
      <c r="C399" s="61"/>
      <c r="D399" s="61"/>
      <c r="E399" s="61"/>
      <c r="F399" s="61">
        <f t="shared" si="94"/>
        <v>0</v>
      </c>
      <c r="G399" s="61"/>
      <c r="H399" s="61"/>
      <c r="I399" s="61">
        <f t="shared" si="88"/>
        <v>0</v>
      </c>
      <c r="J399" s="61"/>
      <c r="K399" s="61"/>
      <c r="L399" s="61">
        <f t="shared" si="89"/>
        <v>0</v>
      </c>
      <c r="M399" s="61">
        <f t="shared" si="95"/>
        <v>0</v>
      </c>
      <c r="N399" s="61"/>
    </row>
    <row r="400" spans="1:14" ht="23.25" customHeight="1" x14ac:dyDescent="0.25">
      <c r="A400" s="62" t="s">
        <v>77</v>
      </c>
      <c r="B400" s="47"/>
      <c r="C400" s="47"/>
      <c r="D400" s="47"/>
      <c r="E400" s="47"/>
      <c r="F400" s="47">
        <f t="shared" si="94"/>
        <v>0</v>
      </c>
      <c r="G400" s="47"/>
      <c r="H400" s="148"/>
      <c r="I400" s="148">
        <f t="shared" si="88"/>
        <v>0</v>
      </c>
      <c r="J400" s="47"/>
      <c r="K400" s="47"/>
      <c r="L400" s="47">
        <f t="shared" si="89"/>
        <v>0</v>
      </c>
      <c r="M400" s="47">
        <f t="shared" si="95"/>
        <v>0</v>
      </c>
      <c r="N400" s="123"/>
    </row>
    <row r="401" spans="1:14" ht="34.5" customHeight="1" x14ac:dyDescent="0.25">
      <c r="A401" s="66" t="s">
        <v>123</v>
      </c>
      <c r="B401" s="68"/>
      <c r="C401" s="68"/>
      <c r="D401" s="68"/>
      <c r="E401" s="68"/>
      <c r="F401" s="68">
        <f t="shared" si="94"/>
        <v>0</v>
      </c>
      <c r="G401" s="68"/>
      <c r="H401" s="154"/>
      <c r="I401" s="154">
        <f t="shared" si="88"/>
        <v>0</v>
      </c>
      <c r="J401" s="68"/>
      <c r="K401" s="68"/>
      <c r="L401" s="68">
        <f t="shared" si="89"/>
        <v>0</v>
      </c>
      <c r="M401" s="68">
        <f t="shared" si="95"/>
        <v>0</v>
      </c>
      <c r="N401" s="126"/>
    </row>
    <row r="402" spans="1:14" ht="28.5" customHeight="1" x14ac:dyDescent="0.25">
      <c r="A402" s="33" t="s">
        <v>48</v>
      </c>
      <c r="B402" s="16"/>
      <c r="C402" s="16"/>
      <c r="D402" s="16"/>
      <c r="E402" s="16"/>
      <c r="F402" s="16">
        <f t="shared" si="94"/>
        <v>0</v>
      </c>
      <c r="G402" s="16"/>
      <c r="H402" s="17"/>
      <c r="I402" s="17">
        <f t="shared" si="88"/>
        <v>0</v>
      </c>
      <c r="J402" s="16"/>
      <c r="K402" s="16"/>
      <c r="L402" s="16">
        <f t="shared" si="89"/>
        <v>0</v>
      </c>
      <c r="M402" s="16">
        <f t="shared" si="95"/>
        <v>0</v>
      </c>
      <c r="N402" s="118"/>
    </row>
    <row r="403" spans="1:14" ht="25.5" customHeight="1" x14ac:dyDescent="0.25">
      <c r="A403" s="78" t="s">
        <v>126</v>
      </c>
      <c r="B403" s="50"/>
      <c r="C403" s="50"/>
      <c r="D403" s="50"/>
      <c r="E403" s="50"/>
      <c r="F403" s="50">
        <f t="shared" si="94"/>
        <v>0</v>
      </c>
      <c r="G403" s="50"/>
      <c r="H403" s="158"/>
      <c r="I403" s="143">
        <f t="shared" si="88"/>
        <v>0</v>
      </c>
      <c r="J403" s="50"/>
      <c r="K403" s="50"/>
      <c r="L403" s="50">
        <f t="shared" si="89"/>
        <v>0</v>
      </c>
      <c r="M403" s="50">
        <f t="shared" si="95"/>
        <v>0</v>
      </c>
      <c r="N403" s="130"/>
    </row>
    <row r="404" spans="1:14" ht="32.25" customHeight="1" x14ac:dyDescent="0.25">
      <c r="A404" s="28" t="s">
        <v>120</v>
      </c>
      <c r="B404" s="29"/>
      <c r="C404" s="29"/>
      <c r="D404" s="29"/>
      <c r="E404" s="29"/>
      <c r="F404" s="29">
        <f t="shared" si="94"/>
        <v>0</v>
      </c>
      <c r="G404" s="29"/>
      <c r="H404" s="144"/>
      <c r="I404" s="144">
        <f t="shared" si="88"/>
        <v>0</v>
      </c>
      <c r="J404" s="29"/>
      <c r="K404" s="29"/>
      <c r="L404" s="29">
        <f t="shared" si="89"/>
        <v>0</v>
      </c>
      <c r="M404" s="29">
        <f t="shared" si="95"/>
        <v>0</v>
      </c>
      <c r="N404" s="119"/>
    </row>
    <row r="405" spans="1:14" s="40" customFormat="1" ht="26.25" customHeight="1" x14ac:dyDescent="0.25">
      <c r="A405" s="61" t="s">
        <v>121</v>
      </c>
      <c r="B405" s="61"/>
      <c r="C405" s="61"/>
      <c r="D405" s="61"/>
      <c r="E405" s="61"/>
      <c r="F405" s="61">
        <f t="shared" si="94"/>
        <v>0</v>
      </c>
      <c r="G405" s="61"/>
      <c r="H405" s="61"/>
      <c r="I405" s="61">
        <f t="shared" si="88"/>
        <v>0</v>
      </c>
      <c r="J405" s="61"/>
      <c r="K405" s="61"/>
      <c r="L405" s="61">
        <f t="shared" si="89"/>
        <v>0</v>
      </c>
      <c r="M405" s="61">
        <f t="shared" si="95"/>
        <v>0</v>
      </c>
      <c r="N405" s="61"/>
    </row>
    <row r="406" spans="1:14" ht="27" customHeight="1" x14ac:dyDescent="0.25">
      <c r="A406" s="62" t="s">
        <v>77</v>
      </c>
      <c r="B406" s="47"/>
      <c r="C406" s="47"/>
      <c r="D406" s="47"/>
      <c r="E406" s="47"/>
      <c r="F406" s="47">
        <f t="shared" si="94"/>
        <v>0</v>
      </c>
      <c r="G406" s="47"/>
      <c r="H406" s="148"/>
      <c r="I406" s="148">
        <f t="shared" si="88"/>
        <v>0</v>
      </c>
      <c r="J406" s="47"/>
      <c r="K406" s="47"/>
      <c r="L406" s="47">
        <f t="shared" si="89"/>
        <v>0</v>
      </c>
      <c r="M406" s="47">
        <f t="shared" si="95"/>
        <v>0</v>
      </c>
      <c r="N406" s="123"/>
    </row>
    <row r="407" spans="1:14" ht="21" customHeight="1" x14ac:dyDescent="0.25">
      <c r="A407" s="66" t="s">
        <v>123</v>
      </c>
      <c r="B407" s="68"/>
      <c r="C407" s="68"/>
      <c r="D407" s="68"/>
      <c r="E407" s="68"/>
      <c r="F407" s="68">
        <f t="shared" si="94"/>
        <v>0</v>
      </c>
      <c r="G407" s="68"/>
      <c r="H407" s="154"/>
      <c r="I407" s="154">
        <f t="shared" si="88"/>
        <v>0</v>
      </c>
      <c r="J407" s="68"/>
      <c r="K407" s="68"/>
      <c r="L407" s="68">
        <f t="shared" si="89"/>
        <v>0</v>
      </c>
      <c r="M407" s="68">
        <f t="shared" si="95"/>
        <v>0</v>
      </c>
      <c r="N407" s="126"/>
    </row>
    <row r="408" spans="1:14" ht="27" customHeight="1" x14ac:dyDescent="0.25">
      <c r="A408" s="33" t="s">
        <v>48</v>
      </c>
      <c r="B408" s="16"/>
      <c r="C408" s="16"/>
      <c r="D408" s="16"/>
      <c r="E408" s="16"/>
      <c r="F408" s="16">
        <f t="shared" si="94"/>
        <v>0</v>
      </c>
      <c r="G408" s="16"/>
      <c r="H408" s="17"/>
      <c r="I408" s="17">
        <f t="shared" si="88"/>
        <v>0</v>
      </c>
      <c r="J408" s="16"/>
      <c r="K408" s="16"/>
      <c r="L408" s="16">
        <f t="shared" si="89"/>
        <v>0</v>
      </c>
      <c r="M408" s="16">
        <f t="shared" si="95"/>
        <v>0</v>
      </c>
      <c r="N408" s="118"/>
    </row>
    <row r="409" spans="1:14" ht="28.5" customHeight="1" x14ac:dyDescent="0.25">
      <c r="A409" s="30" t="s">
        <v>144</v>
      </c>
      <c r="B409" s="35">
        <f>SUM(B411:B413)</f>
        <v>0</v>
      </c>
      <c r="C409" s="35">
        <f t="shared" ref="C409:K409" si="96">SUM(C411:C413)</f>
        <v>0</v>
      </c>
      <c r="D409" s="35">
        <f t="shared" ref="D409" si="97">SUM(D411:D413)</f>
        <v>0</v>
      </c>
      <c r="E409" s="35">
        <f t="shared" si="96"/>
        <v>0</v>
      </c>
      <c r="F409" s="35">
        <f t="shared" si="94"/>
        <v>0</v>
      </c>
      <c r="G409" s="35">
        <f t="shared" si="96"/>
        <v>0</v>
      </c>
      <c r="H409" s="35">
        <f t="shared" si="96"/>
        <v>0</v>
      </c>
      <c r="I409" s="35">
        <f t="shared" si="88"/>
        <v>0</v>
      </c>
      <c r="J409" s="35">
        <f t="shared" si="96"/>
        <v>0</v>
      </c>
      <c r="K409" s="35">
        <f t="shared" si="96"/>
        <v>0</v>
      </c>
      <c r="L409" s="35">
        <f t="shared" si="89"/>
        <v>0</v>
      </c>
      <c r="M409" s="35">
        <f t="shared" si="95"/>
        <v>0</v>
      </c>
      <c r="N409" s="121"/>
    </row>
    <row r="410" spans="1:14" ht="23.25" customHeight="1" x14ac:dyDescent="0.25">
      <c r="A410" s="57" t="s">
        <v>128</v>
      </c>
      <c r="B410" s="16"/>
      <c r="C410" s="16"/>
      <c r="D410" s="16"/>
      <c r="E410" s="77"/>
      <c r="F410" s="34">
        <f t="shared" si="94"/>
        <v>0</v>
      </c>
      <c r="G410" s="34"/>
      <c r="H410" s="17"/>
      <c r="I410" s="17">
        <f t="shared" si="88"/>
        <v>0</v>
      </c>
      <c r="J410" s="17"/>
      <c r="K410" s="17"/>
      <c r="L410" s="77">
        <f t="shared" si="89"/>
        <v>0</v>
      </c>
      <c r="M410" s="77">
        <f t="shared" si="95"/>
        <v>0</v>
      </c>
      <c r="N410" s="118"/>
    </row>
    <row r="411" spans="1:14" ht="33.75" customHeight="1" x14ac:dyDescent="0.25">
      <c r="A411" s="64" t="s">
        <v>129</v>
      </c>
      <c r="B411" s="70"/>
      <c r="C411" s="70"/>
      <c r="D411" s="70"/>
      <c r="E411" s="87"/>
      <c r="F411" s="70">
        <f t="shared" si="94"/>
        <v>0</v>
      </c>
      <c r="G411" s="70"/>
      <c r="H411" s="155"/>
      <c r="I411" s="155">
        <f t="shared" si="88"/>
        <v>0</v>
      </c>
      <c r="J411" s="70"/>
      <c r="K411" s="70"/>
      <c r="L411" s="70">
        <f t="shared" si="89"/>
        <v>0</v>
      </c>
      <c r="M411" s="70">
        <f t="shared" si="95"/>
        <v>0</v>
      </c>
      <c r="N411" s="127"/>
    </row>
    <row r="412" spans="1:14" ht="27.75" customHeight="1" x14ac:dyDescent="0.25">
      <c r="A412" s="73" t="s">
        <v>137</v>
      </c>
      <c r="B412" s="16"/>
      <c r="C412" s="16"/>
      <c r="D412" s="16"/>
      <c r="E412" s="77"/>
      <c r="F412" s="16">
        <f t="shared" si="94"/>
        <v>0</v>
      </c>
      <c r="G412" s="16"/>
      <c r="H412" s="17"/>
      <c r="I412" s="17">
        <f t="shared" si="88"/>
        <v>0</v>
      </c>
      <c r="J412" s="16"/>
      <c r="K412" s="16"/>
      <c r="L412" s="77">
        <f t="shared" si="89"/>
        <v>0</v>
      </c>
      <c r="M412" s="77">
        <f t="shared" si="95"/>
        <v>0</v>
      </c>
      <c r="N412" s="118"/>
    </row>
    <row r="413" spans="1:14" ht="29.25" customHeight="1" x14ac:dyDescent="0.25">
      <c r="A413" s="73"/>
      <c r="B413" s="16"/>
      <c r="C413" s="16"/>
      <c r="D413" s="16"/>
      <c r="E413" s="77"/>
      <c r="F413" s="34">
        <f t="shared" si="94"/>
        <v>0</v>
      </c>
      <c r="G413" s="34"/>
      <c r="H413" s="17"/>
      <c r="I413" s="17">
        <f t="shared" si="88"/>
        <v>0</v>
      </c>
      <c r="J413" s="16"/>
      <c r="K413" s="16"/>
      <c r="L413" s="77">
        <f t="shared" si="89"/>
        <v>0</v>
      </c>
      <c r="M413" s="77">
        <f t="shared" si="95"/>
        <v>0</v>
      </c>
      <c r="N413" s="120"/>
    </row>
    <row r="414" spans="1:14" ht="36.75" customHeight="1" x14ac:dyDescent="0.25">
      <c r="A414" s="33" t="s">
        <v>48</v>
      </c>
      <c r="B414" s="16"/>
      <c r="C414" s="16"/>
      <c r="D414" s="16"/>
      <c r="E414" s="77"/>
      <c r="F414" s="16">
        <f t="shared" si="94"/>
        <v>0</v>
      </c>
      <c r="G414" s="16"/>
      <c r="H414" s="17"/>
      <c r="I414" s="17">
        <f t="shared" si="88"/>
        <v>0</v>
      </c>
      <c r="J414" s="16"/>
      <c r="K414" s="16"/>
      <c r="L414" s="77">
        <f t="shared" si="89"/>
        <v>0</v>
      </c>
      <c r="M414" s="77">
        <f t="shared" si="95"/>
        <v>0</v>
      </c>
      <c r="N414" s="118"/>
    </row>
    <row r="415" spans="1:14" s="4" customFormat="1" ht="50.25" customHeight="1" x14ac:dyDescent="0.25">
      <c r="A415" s="30" t="s">
        <v>145</v>
      </c>
      <c r="B415" s="16">
        <f>SUM(B417:B419)</f>
        <v>0</v>
      </c>
      <c r="C415" s="16">
        <f t="shared" ref="C415:K415" si="98">SUM(C417:C419)</f>
        <v>0</v>
      </c>
      <c r="D415" s="16">
        <f t="shared" ref="D415" si="99">SUM(D417:D419)</f>
        <v>0</v>
      </c>
      <c r="E415" s="16">
        <f t="shared" si="98"/>
        <v>0</v>
      </c>
      <c r="F415" s="16">
        <f t="shared" si="94"/>
        <v>0</v>
      </c>
      <c r="G415" s="16">
        <f t="shared" si="98"/>
        <v>0</v>
      </c>
      <c r="H415" s="16">
        <f t="shared" si="98"/>
        <v>0</v>
      </c>
      <c r="I415" s="16">
        <f t="shared" si="88"/>
        <v>0</v>
      </c>
      <c r="J415" s="16">
        <f t="shared" si="98"/>
        <v>0</v>
      </c>
      <c r="K415" s="16">
        <f t="shared" si="98"/>
        <v>0</v>
      </c>
      <c r="L415" s="16">
        <f t="shared" si="89"/>
        <v>0</v>
      </c>
      <c r="M415" s="16">
        <f t="shared" si="95"/>
        <v>0</v>
      </c>
      <c r="N415" s="121"/>
    </row>
    <row r="416" spans="1:14" s="4" customFormat="1" ht="38.25" customHeight="1" x14ac:dyDescent="0.25">
      <c r="A416" s="57" t="s">
        <v>200</v>
      </c>
      <c r="B416" s="16"/>
      <c r="C416" s="16"/>
      <c r="D416" s="16"/>
      <c r="E416" s="16"/>
      <c r="F416" s="16">
        <f t="shared" si="94"/>
        <v>0</v>
      </c>
      <c r="G416" s="16"/>
      <c r="H416" s="17"/>
      <c r="I416" s="17">
        <f t="shared" si="88"/>
        <v>0</v>
      </c>
      <c r="J416" s="16"/>
      <c r="K416" s="16"/>
      <c r="L416" s="16">
        <f t="shared" si="89"/>
        <v>0</v>
      </c>
      <c r="M416" s="16">
        <f t="shared" si="95"/>
        <v>0</v>
      </c>
      <c r="N416" s="118"/>
    </row>
    <row r="417" spans="1:14" s="4" customFormat="1" ht="21.75" hidden="1" customHeight="1" x14ac:dyDescent="0.25">
      <c r="A417" s="30"/>
      <c r="B417" s="16"/>
      <c r="C417" s="16"/>
      <c r="D417" s="16"/>
      <c r="E417" s="16"/>
      <c r="F417" s="16">
        <f t="shared" si="94"/>
        <v>0</v>
      </c>
      <c r="G417" s="16"/>
      <c r="H417" s="17"/>
      <c r="I417" s="17">
        <f t="shared" si="88"/>
        <v>0</v>
      </c>
      <c r="J417" s="16"/>
      <c r="K417" s="16"/>
      <c r="L417" s="16">
        <f t="shared" si="89"/>
        <v>0</v>
      </c>
      <c r="M417" s="16">
        <f t="shared" si="95"/>
        <v>0</v>
      </c>
      <c r="N417" s="118"/>
    </row>
    <row r="418" spans="1:14" s="4" customFormat="1" ht="18" hidden="1" customHeight="1" x14ac:dyDescent="0.25">
      <c r="A418" s="30"/>
      <c r="B418" s="16"/>
      <c r="C418" s="16"/>
      <c r="D418" s="16"/>
      <c r="E418" s="16"/>
      <c r="F418" s="16">
        <f t="shared" si="94"/>
        <v>0</v>
      </c>
      <c r="G418" s="16"/>
      <c r="H418" s="17"/>
      <c r="I418" s="17">
        <f t="shared" si="88"/>
        <v>0</v>
      </c>
      <c r="J418" s="16"/>
      <c r="K418" s="16"/>
      <c r="L418" s="16">
        <f t="shared" si="89"/>
        <v>0</v>
      </c>
      <c r="M418" s="16">
        <f t="shared" si="95"/>
        <v>0</v>
      </c>
      <c r="N418" s="118"/>
    </row>
    <row r="419" spans="1:14" s="4" customFormat="1" ht="14.25" hidden="1" customHeight="1" x14ac:dyDescent="0.25">
      <c r="A419" s="30"/>
      <c r="B419" s="16"/>
      <c r="C419" s="16"/>
      <c r="D419" s="16"/>
      <c r="E419" s="16"/>
      <c r="F419" s="16">
        <f t="shared" si="94"/>
        <v>0</v>
      </c>
      <c r="G419" s="16"/>
      <c r="H419" s="17"/>
      <c r="I419" s="17">
        <f t="shared" si="88"/>
        <v>0</v>
      </c>
      <c r="J419" s="16"/>
      <c r="K419" s="16"/>
      <c r="L419" s="16">
        <f t="shared" si="89"/>
        <v>0</v>
      </c>
      <c r="M419" s="16">
        <f t="shared" si="95"/>
        <v>0</v>
      </c>
      <c r="N419" s="118"/>
    </row>
    <row r="420" spans="1:14" s="4" customFormat="1" ht="25.5" customHeight="1" x14ac:dyDescent="0.25">
      <c r="A420" s="30" t="s">
        <v>146</v>
      </c>
      <c r="B420" s="16"/>
      <c r="C420" s="16"/>
      <c r="D420" s="16"/>
      <c r="E420" s="16"/>
      <c r="F420" s="16">
        <f t="shared" si="94"/>
        <v>0</v>
      </c>
      <c r="G420" s="16"/>
      <c r="H420" s="17"/>
      <c r="I420" s="17">
        <f t="shared" si="88"/>
        <v>0</v>
      </c>
      <c r="J420" s="16"/>
      <c r="K420" s="16"/>
      <c r="L420" s="16">
        <f t="shared" si="89"/>
        <v>0</v>
      </c>
      <c r="M420" s="16">
        <f t="shared" si="95"/>
        <v>0</v>
      </c>
      <c r="N420" s="118"/>
    </row>
    <row r="421" spans="1:14" s="4" customFormat="1" ht="75.75" customHeight="1" x14ac:dyDescent="0.25">
      <c r="A421" s="204" t="s">
        <v>147</v>
      </c>
      <c r="B421" s="77">
        <f>B423+B424+B425</f>
        <v>2126943.5</v>
      </c>
      <c r="C421" s="77">
        <f t="shared" ref="C421:J421" si="100">C423+C424+C425</f>
        <v>2218237</v>
      </c>
      <c r="D421" s="77">
        <v>186020</v>
      </c>
      <c r="E421" s="77">
        <f t="shared" si="100"/>
        <v>186020</v>
      </c>
      <c r="F421" s="77">
        <f t="shared" si="94"/>
        <v>0</v>
      </c>
      <c r="G421" s="77">
        <f t="shared" si="100"/>
        <v>0</v>
      </c>
      <c r="H421" s="77">
        <f t="shared" si="100"/>
        <v>0</v>
      </c>
      <c r="I421" s="77">
        <f t="shared" ref="I421:I484" si="101">J421+K421</f>
        <v>0</v>
      </c>
      <c r="J421" s="77">
        <f t="shared" si="100"/>
        <v>0</v>
      </c>
      <c r="K421" s="77"/>
      <c r="L421" s="77">
        <f t="shared" ref="L421:L482" si="102">I421+F421</f>
        <v>0</v>
      </c>
      <c r="M421" s="77">
        <f t="shared" si="95"/>
        <v>186020</v>
      </c>
      <c r="N421" s="203"/>
    </row>
    <row r="422" spans="1:14" s="4" customFormat="1" ht="38.25" x14ac:dyDescent="0.25">
      <c r="A422" s="88" t="s">
        <v>199</v>
      </c>
      <c r="B422" s="16"/>
      <c r="C422" s="16"/>
      <c r="D422" s="16"/>
      <c r="E422" s="77"/>
      <c r="F422" s="16">
        <f t="shared" si="94"/>
        <v>0</v>
      </c>
      <c r="G422" s="16"/>
      <c r="H422" s="17"/>
      <c r="I422" s="17">
        <f t="shared" si="101"/>
        <v>0</v>
      </c>
      <c r="J422" s="17"/>
      <c r="K422" s="17"/>
      <c r="L422" s="77">
        <f t="shared" si="102"/>
        <v>0</v>
      </c>
      <c r="M422" s="77">
        <f t="shared" si="95"/>
        <v>0</v>
      </c>
      <c r="N422" s="118"/>
    </row>
    <row r="423" spans="1:14" s="4" customFormat="1" ht="25.5" x14ac:dyDescent="0.25">
      <c r="A423" s="30" t="s">
        <v>148</v>
      </c>
      <c r="B423" s="16"/>
      <c r="C423" s="16"/>
      <c r="D423" s="16"/>
      <c r="E423" s="16"/>
      <c r="F423" s="16">
        <f t="shared" si="94"/>
        <v>0</v>
      </c>
      <c r="G423" s="16"/>
      <c r="H423" s="17"/>
      <c r="I423" s="17">
        <f t="shared" si="101"/>
        <v>0</v>
      </c>
      <c r="J423" s="16"/>
      <c r="K423" s="16"/>
      <c r="L423" s="16">
        <f t="shared" si="102"/>
        <v>0</v>
      </c>
      <c r="M423" s="16">
        <f t="shared" si="95"/>
        <v>0</v>
      </c>
      <c r="N423" s="118"/>
    </row>
    <row r="424" spans="1:14" s="4" customFormat="1" ht="38.25" x14ac:dyDescent="0.25">
      <c r="A424" s="76" t="s">
        <v>198</v>
      </c>
      <c r="B424" s="34">
        <v>2126943.5</v>
      </c>
      <c r="C424" s="34">
        <v>2218237</v>
      </c>
      <c r="D424" s="34">
        <v>186020</v>
      </c>
      <c r="E424" s="34">
        <v>186020</v>
      </c>
      <c r="F424" s="34">
        <f t="shared" si="94"/>
        <v>0</v>
      </c>
      <c r="G424" s="34"/>
      <c r="H424" s="147"/>
      <c r="I424" s="147">
        <f t="shared" si="101"/>
        <v>0</v>
      </c>
      <c r="J424" s="34"/>
      <c r="K424" s="34"/>
      <c r="L424" s="34">
        <f t="shared" si="102"/>
        <v>0</v>
      </c>
      <c r="M424" s="34">
        <f t="shared" si="95"/>
        <v>186020</v>
      </c>
      <c r="N424" s="203"/>
    </row>
    <row r="425" spans="1:14" s="4" customFormat="1" ht="15" x14ac:dyDescent="0.25">
      <c r="A425" s="30" t="s">
        <v>149</v>
      </c>
      <c r="B425" s="16"/>
      <c r="C425" s="16"/>
      <c r="D425" s="16"/>
      <c r="E425" s="16"/>
      <c r="F425" s="16">
        <f t="shared" si="94"/>
        <v>0</v>
      </c>
      <c r="G425" s="16"/>
      <c r="H425" s="17"/>
      <c r="I425" s="17">
        <f t="shared" si="101"/>
        <v>0</v>
      </c>
      <c r="J425" s="16"/>
      <c r="K425" s="16"/>
      <c r="L425" s="16">
        <f t="shared" si="102"/>
        <v>0</v>
      </c>
      <c r="M425" s="16">
        <f t="shared" si="95"/>
        <v>0</v>
      </c>
      <c r="N425" s="118"/>
    </row>
    <row r="426" spans="1:14" s="4" customFormat="1" ht="25.5" x14ac:dyDescent="0.25">
      <c r="A426" s="33" t="s">
        <v>48</v>
      </c>
      <c r="B426" s="34"/>
      <c r="C426" s="34"/>
      <c r="D426" s="34"/>
      <c r="E426" s="77"/>
      <c r="F426" s="34">
        <f t="shared" si="94"/>
        <v>0</v>
      </c>
      <c r="G426" s="34"/>
      <c r="H426" s="147"/>
      <c r="I426" s="17">
        <f t="shared" si="101"/>
        <v>0</v>
      </c>
      <c r="J426" s="16"/>
      <c r="K426" s="16"/>
      <c r="L426" s="77">
        <f t="shared" si="102"/>
        <v>0</v>
      </c>
      <c r="M426" s="77">
        <f t="shared" si="95"/>
        <v>0</v>
      </c>
      <c r="N426" s="118"/>
    </row>
    <row r="427" spans="1:14" s="4" customFormat="1" ht="161.25" customHeight="1" x14ac:dyDescent="0.25">
      <c r="A427" s="30" t="s">
        <v>150</v>
      </c>
      <c r="B427" s="16"/>
      <c r="C427" s="16">
        <v>0</v>
      </c>
      <c r="D427" s="16">
        <v>0</v>
      </c>
      <c r="E427" s="16"/>
      <c r="F427" s="16">
        <f t="shared" si="94"/>
        <v>0</v>
      </c>
      <c r="G427" s="16"/>
      <c r="H427" s="16"/>
      <c r="I427" s="16">
        <f t="shared" si="101"/>
        <v>0</v>
      </c>
      <c r="J427" s="16"/>
      <c r="K427" s="16"/>
      <c r="L427" s="16">
        <f t="shared" si="102"/>
        <v>0</v>
      </c>
      <c r="M427" s="16">
        <f t="shared" si="95"/>
        <v>0</v>
      </c>
      <c r="N427" s="173"/>
    </row>
    <row r="428" spans="1:14" s="4" customFormat="1" ht="15" x14ac:dyDescent="0.25">
      <c r="A428" s="33" t="s">
        <v>50</v>
      </c>
      <c r="B428" s="16"/>
      <c r="C428" s="16"/>
      <c r="D428" s="16"/>
      <c r="E428" s="16"/>
      <c r="F428" s="16">
        <f t="shared" si="94"/>
        <v>0</v>
      </c>
      <c r="G428" s="16"/>
      <c r="H428" s="17"/>
      <c r="I428" s="17">
        <f t="shared" si="101"/>
        <v>0</v>
      </c>
      <c r="J428" s="16"/>
      <c r="K428" s="16"/>
      <c r="L428" s="16">
        <f t="shared" si="102"/>
        <v>0</v>
      </c>
      <c r="M428" s="16">
        <f t="shared" si="95"/>
        <v>0</v>
      </c>
      <c r="N428" s="118"/>
    </row>
    <row r="429" spans="1:14" s="4" customFormat="1" ht="15" x14ac:dyDescent="0.25">
      <c r="A429" s="30"/>
      <c r="B429" s="16"/>
      <c r="C429" s="16"/>
      <c r="D429" s="16"/>
      <c r="E429" s="16"/>
      <c r="F429" s="16">
        <f t="shared" si="94"/>
        <v>0</v>
      </c>
      <c r="G429" s="16"/>
      <c r="H429" s="17"/>
      <c r="I429" s="17">
        <f t="shared" si="101"/>
        <v>0</v>
      </c>
      <c r="J429" s="16"/>
      <c r="K429" s="16"/>
      <c r="L429" s="16">
        <f t="shared" si="102"/>
        <v>0</v>
      </c>
      <c r="M429" s="16">
        <f t="shared" si="95"/>
        <v>0</v>
      </c>
      <c r="N429" s="118"/>
    </row>
    <row r="430" spans="1:14" s="4" customFormat="1" ht="25.5" x14ac:dyDescent="0.25">
      <c r="A430" s="30" t="s">
        <v>151</v>
      </c>
      <c r="B430" s="16"/>
      <c r="C430" s="16"/>
      <c r="D430" s="16"/>
      <c r="E430" s="16"/>
      <c r="F430" s="16">
        <f t="shared" si="94"/>
        <v>0</v>
      </c>
      <c r="G430" s="16"/>
      <c r="H430" s="17"/>
      <c r="I430" s="17">
        <f t="shared" si="101"/>
        <v>0</v>
      </c>
      <c r="J430" s="16"/>
      <c r="K430" s="16"/>
      <c r="L430" s="16">
        <f t="shared" si="102"/>
        <v>0</v>
      </c>
      <c r="M430" s="16">
        <f t="shared" si="95"/>
        <v>0</v>
      </c>
      <c r="N430" s="118"/>
    </row>
    <row r="431" spans="1:14" s="4" customFormat="1" ht="25.5" x14ac:dyDescent="0.25">
      <c r="A431" s="89" t="s">
        <v>152</v>
      </c>
      <c r="B431" s="68">
        <v>7570</v>
      </c>
      <c r="C431" s="68">
        <f>67900+988</f>
        <v>68888</v>
      </c>
      <c r="D431" s="68">
        <f>67900+988</f>
        <v>68888</v>
      </c>
      <c r="E431" s="68">
        <v>3511</v>
      </c>
      <c r="F431" s="68">
        <f t="shared" si="94"/>
        <v>0</v>
      </c>
      <c r="G431" s="68"/>
      <c r="H431" s="68"/>
      <c r="I431" s="68">
        <f t="shared" si="101"/>
        <v>0</v>
      </c>
      <c r="J431" s="68"/>
      <c r="K431" s="68"/>
      <c r="L431" s="68">
        <f t="shared" si="102"/>
        <v>0</v>
      </c>
      <c r="M431" s="68">
        <f t="shared" si="95"/>
        <v>68888</v>
      </c>
      <c r="N431" s="126"/>
    </row>
    <row r="432" spans="1:14" s="4" customFormat="1" ht="15" x14ac:dyDescent="0.25">
      <c r="A432" s="2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126"/>
    </row>
    <row r="433" spans="1:14" s="4" customFormat="1" ht="15" x14ac:dyDescent="0.25">
      <c r="A433" s="89" t="s">
        <v>153</v>
      </c>
      <c r="B433" s="68">
        <v>29109</v>
      </c>
      <c r="C433" s="68">
        <v>44268</v>
      </c>
      <c r="D433" s="68">
        <v>44268</v>
      </c>
      <c r="E433" s="68">
        <v>10069</v>
      </c>
      <c r="F433" s="68">
        <f t="shared" si="94"/>
        <v>0</v>
      </c>
      <c r="G433" s="68"/>
      <c r="H433" s="68"/>
      <c r="I433" s="68">
        <f t="shared" si="101"/>
        <v>0</v>
      </c>
      <c r="J433" s="68"/>
      <c r="K433" s="68"/>
      <c r="L433" s="68">
        <f t="shared" si="102"/>
        <v>0</v>
      </c>
      <c r="M433" s="68">
        <f t="shared" si="95"/>
        <v>44268</v>
      </c>
      <c r="N433" s="126"/>
    </row>
    <row r="434" spans="1:14" s="4" customFormat="1" ht="15" x14ac:dyDescent="0.25">
      <c r="A434" s="2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126"/>
    </row>
    <row r="435" spans="1:14" s="4" customFormat="1" ht="60.75" customHeight="1" x14ac:dyDescent="0.25">
      <c r="A435" s="30" t="s">
        <v>154</v>
      </c>
      <c r="B435" s="16">
        <v>3875961.65</v>
      </c>
      <c r="C435" s="16">
        <v>80000</v>
      </c>
      <c r="D435" s="16">
        <v>80000</v>
      </c>
      <c r="E435" s="16">
        <v>70000</v>
      </c>
      <c r="F435" s="16">
        <f t="shared" si="94"/>
        <v>0</v>
      </c>
      <c r="G435" s="16"/>
      <c r="H435" s="17"/>
      <c r="I435" s="17">
        <f t="shared" si="101"/>
        <v>0</v>
      </c>
      <c r="J435" s="17"/>
      <c r="K435" s="16"/>
      <c r="L435" s="16">
        <f t="shared" si="102"/>
        <v>0</v>
      </c>
      <c r="M435" s="16">
        <f t="shared" si="95"/>
        <v>80000</v>
      </c>
      <c r="N435" s="169"/>
    </row>
    <row r="436" spans="1:14" s="4" customFormat="1" ht="15" x14ac:dyDescent="0.25">
      <c r="A436" s="28" t="s">
        <v>155</v>
      </c>
      <c r="B436" s="45">
        <f>B437+B438+B439+B440</f>
        <v>99900.74</v>
      </c>
      <c r="C436" s="45">
        <f>C437+C438+C439+C440</f>
        <v>176248</v>
      </c>
      <c r="D436" s="45">
        <f>D437+D438+D439+D440</f>
        <v>176248</v>
      </c>
      <c r="E436" s="45">
        <f t="shared" ref="E436" si="103">E437+E438+E439+E440</f>
        <v>79559</v>
      </c>
      <c r="F436" s="45">
        <f t="shared" si="94"/>
        <v>0</v>
      </c>
      <c r="G436" s="45"/>
      <c r="H436" s="45"/>
      <c r="I436" s="45">
        <f t="shared" si="101"/>
        <v>0</v>
      </c>
      <c r="J436" s="45"/>
      <c r="K436" s="45"/>
      <c r="L436" s="45">
        <f t="shared" si="102"/>
        <v>0</v>
      </c>
      <c r="M436" s="45">
        <f t="shared" si="95"/>
        <v>176248</v>
      </c>
      <c r="N436" s="185"/>
    </row>
    <row r="437" spans="1:14" s="4" customFormat="1" ht="15" x14ac:dyDescent="0.25">
      <c r="A437" s="30" t="s">
        <v>63</v>
      </c>
      <c r="B437" s="16">
        <v>97220.25</v>
      </c>
      <c r="C437" s="16">
        <v>175248</v>
      </c>
      <c r="D437" s="16">
        <v>175248</v>
      </c>
      <c r="E437" s="16">
        <v>79559</v>
      </c>
      <c r="F437" s="16">
        <f t="shared" si="94"/>
        <v>0</v>
      </c>
      <c r="G437" s="20"/>
      <c r="H437" s="17"/>
      <c r="I437" s="17">
        <f t="shared" si="101"/>
        <v>0</v>
      </c>
      <c r="J437" s="16"/>
      <c r="K437" s="16"/>
      <c r="L437" s="16">
        <f t="shared" si="102"/>
        <v>0</v>
      </c>
      <c r="M437" s="16">
        <f t="shared" si="95"/>
        <v>175248</v>
      </c>
      <c r="N437" s="169"/>
    </row>
    <row r="438" spans="1:14" s="4" customFormat="1" ht="15" x14ac:dyDescent="0.25">
      <c r="A438" s="30" t="s">
        <v>82</v>
      </c>
      <c r="B438" s="16">
        <v>277.58</v>
      </c>
      <c r="C438" s="16">
        <v>0</v>
      </c>
      <c r="D438" s="16">
        <v>0</v>
      </c>
      <c r="E438" s="16">
        <v>0</v>
      </c>
      <c r="F438" s="16">
        <f t="shared" si="94"/>
        <v>0</v>
      </c>
      <c r="G438" s="20"/>
      <c r="H438" s="17"/>
      <c r="I438" s="17">
        <f t="shared" si="101"/>
        <v>0</v>
      </c>
      <c r="J438" s="16"/>
      <c r="K438" s="20"/>
      <c r="L438" s="20">
        <f t="shared" si="102"/>
        <v>0</v>
      </c>
      <c r="M438" s="20">
        <f t="shared" si="95"/>
        <v>0</v>
      </c>
      <c r="N438" s="118"/>
    </row>
    <row r="439" spans="1:14" s="4" customFormat="1" ht="15" x14ac:dyDescent="0.25">
      <c r="A439" s="30" t="s">
        <v>156</v>
      </c>
      <c r="B439" s="16">
        <v>1842.91</v>
      </c>
      <c r="C439" s="16">
        <v>0</v>
      </c>
      <c r="D439" s="16">
        <v>0</v>
      </c>
      <c r="E439" s="16">
        <v>0</v>
      </c>
      <c r="F439" s="16">
        <f t="shared" si="94"/>
        <v>0</v>
      </c>
      <c r="G439" s="20"/>
      <c r="H439" s="17"/>
      <c r="I439" s="17">
        <f t="shared" si="101"/>
        <v>0</v>
      </c>
      <c r="J439" s="16"/>
      <c r="K439" s="20"/>
      <c r="L439" s="20">
        <f t="shared" si="102"/>
        <v>0</v>
      </c>
      <c r="M439" s="20">
        <f t="shared" si="95"/>
        <v>0</v>
      </c>
      <c r="N439" s="118"/>
    </row>
    <row r="440" spans="1:14" s="4" customFormat="1" ht="15" x14ac:dyDescent="0.25">
      <c r="A440" s="30" t="s">
        <v>214</v>
      </c>
      <c r="B440" s="16">
        <v>560</v>
      </c>
      <c r="C440" s="16">
        <v>1000</v>
      </c>
      <c r="D440" s="16">
        <v>1000</v>
      </c>
      <c r="E440" s="16">
        <v>0</v>
      </c>
      <c r="F440" s="16">
        <f t="shared" si="94"/>
        <v>0</v>
      </c>
      <c r="G440" s="20"/>
      <c r="H440" s="17"/>
      <c r="I440" s="17">
        <f t="shared" si="101"/>
        <v>0</v>
      </c>
      <c r="J440" s="16"/>
      <c r="K440" s="16"/>
      <c r="L440" s="16">
        <f t="shared" si="102"/>
        <v>0</v>
      </c>
      <c r="M440" s="16">
        <f t="shared" si="95"/>
        <v>1000</v>
      </c>
      <c r="N440" s="118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94"/>
        <v>0</v>
      </c>
      <c r="G441" s="20"/>
      <c r="H441" s="17"/>
      <c r="I441" s="17">
        <f t="shared" si="101"/>
        <v>0</v>
      </c>
      <c r="J441" s="16"/>
      <c r="K441" s="16"/>
      <c r="L441" s="16">
        <f t="shared" si="102"/>
        <v>0</v>
      </c>
      <c r="M441" s="16">
        <f t="shared" si="95"/>
        <v>0</v>
      </c>
      <c r="N441" s="118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94"/>
        <v>0</v>
      </c>
      <c r="G442" s="16"/>
      <c r="H442" s="17"/>
      <c r="I442" s="17">
        <f t="shared" si="101"/>
        <v>0</v>
      </c>
      <c r="J442" s="16"/>
      <c r="K442" s="16"/>
      <c r="L442" s="16">
        <f t="shared" si="102"/>
        <v>0</v>
      </c>
      <c r="M442" s="16">
        <f t="shared" si="95"/>
        <v>0</v>
      </c>
      <c r="N442" s="118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94"/>
        <v>0</v>
      </c>
      <c r="G443" s="16"/>
      <c r="H443" s="17"/>
      <c r="I443" s="17">
        <f t="shared" si="101"/>
        <v>0</v>
      </c>
      <c r="J443" s="16"/>
      <c r="K443" s="16"/>
      <c r="L443" s="16">
        <f t="shared" si="102"/>
        <v>0</v>
      </c>
      <c r="M443" s="16">
        <f t="shared" si="95"/>
        <v>0</v>
      </c>
      <c r="N443" s="118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94"/>
        <v>0</v>
      </c>
      <c r="G444" s="16"/>
      <c r="H444" s="17"/>
      <c r="I444" s="17">
        <f t="shared" si="101"/>
        <v>0</v>
      </c>
      <c r="J444" s="16"/>
      <c r="K444" s="16"/>
      <c r="L444" s="16">
        <f t="shared" si="102"/>
        <v>0</v>
      </c>
      <c r="M444" s="16">
        <f t="shared" si="95"/>
        <v>0</v>
      </c>
      <c r="N444" s="118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94"/>
        <v>0</v>
      </c>
      <c r="G445" s="16"/>
      <c r="H445" s="17"/>
      <c r="I445" s="17">
        <f t="shared" si="101"/>
        <v>0</v>
      </c>
      <c r="J445" s="16"/>
      <c r="K445" s="16"/>
      <c r="L445" s="16">
        <f t="shared" si="102"/>
        <v>0</v>
      </c>
      <c r="M445" s="16">
        <f t="shared" si="95"/>
        <v>0</v>
      </c>
      <c r="N445" s="118"/>
    </row>
    <row r="446" spans="1:14" s="4" customFormat="1" ht="25.5" x14ac:dyDescent="0.25">
      <c r="A446" s="30" t="s">
        <v>157</v>
      </c>
      <c r="B446" s="16"/>
      <c r="C446" s="16"/>
      <c r="D446" s="16"/>
      <c r="E446" s="16"/>
      <c r="F446" s="16">
        <f t="shared" si="94"/>
        <v>0</v>
      </c>
      <c r="G446" s="16"/>
      <c r="H446" s="17"/>
      <c r="I446" s="17">
        <f t="shared" si="101"/>
        <v>0</v>
      </c>
      <c r="J446" s="16"/>
      <c r="K446" s="16"/>
      <c r="L446" s="16">
        <f t="shared" si="102"/>
        <v>0</v>
      </c>
      <c r="M446" s="16">
        <f t="shared" si="95"/>
        <v>0</v>
      </c>
      <c r="N446" s="118"/>
    </row>
    <row r="447" spans="1:14" s="4" customFormat="1" ht="15" x14ac:dyDescent="0.25">
      <c r="A447" s="30" t="s">
        <v>158</v>
      </c>
      <c r="B447" s="16"/>
      <c r="C447" s="16">
        <v>50000</v>
      </c>
      <c r="D447" s="16">
        <v>50000</v>
      </c>
      <c r="E447" s="16">
        <v>0</v>
      </c>
      <c r="F447" s="16">
        <f t="shared" si="94"/>
        <v>0</v>
      </c>
      <c r="G447" s="16"/>
      <c r="H447" s="17"/>
      <c r="I447" s="17">
        <f t="shared" si="101"/>
        <v>0</v>
      </c>
      <c r="J447" s="16"/>
      <c r="K447" s="16"/>
      <c r="L447" s="16">
        <f t="shared" si="102"/>
        <v>0</v>
      </c>
      <c r="M447" s="16">
        <f t="shared" si="95"/>
        <v>50000</v>
      </c>
      <c r="N447" s="121"/>
    </row>
    <row r="448" spans="1:14" s="4" customFormat="1" ht="15" x14ac:dyDescent="0.25">
      <c r="A448" s="90" t="s">
        <v>159</v>
      </c>
      <c r="B448" s="16"/>
      <c r="C448" s="16"/>
      <c r="D448" s="16"/>
      <c r="E448" s="16"/>
      <c r="F448" s="16">
        <f t="shared" si="94"/>
        <v>0</v>
      </c>
      <c r="G448" s="16"/>
      <c r="H448" s="17"/>
      <c r="I448" s="17">
        <f t="shared" si="101"/>
        <v>0</v>
      </c>
      <c r="J448" s="16"/>
      <c r="K448" s="16"/>
      <c r="L448" s="16">
        <f t="shared" si="102"/>
        <v>0</v>
      </c>
      <c r="M448" s="16">
        <f t="shared" si="95"/>
        <v>0</v>
      </c>
      <c r="N448" s="118"/>
    </row>
    <row r="449" spans="1:14" s="4" customFormat="1" ht="15" x14ac:dyDescent="0.25">
      <c r="A449" s="30" t="s">
        <v>204</v>
      </c>
      <c r="B449" s="16">
        <v>150000</v>
      </c>
      <c r="C449" s="16"/>
      <c r="D449" s="16"/>
      <c r="E449" s="16"/>
      <c r="F449" s="16">
        <f t="shared" si="94"/>
        <v>0</v>
      </c>
      <c r="G449" s="16"/>
      <c r="H449" s="17"/>
      <c r="I449" s="17">
        <f t="shared" si="101"/>
        <v>0</v>
      </c>
      <c r="J449" s="16"/>
      <c r="K449" s="16"/>
      <c r="L449" s="16">
        <f t="shared" si="102"/>
        <v>0</v>
      </c>
      <c r="M449" s="16">
        <f t="shared" si="95"/>
        <v>0</v>
      </c>
      <c r="N449" s="118"/>
    </row>
    <row r="450" spans="1:14" s="4" customFormat="1" ht="15" x14ac:dyDescent="0.25">
      <c r="A450" s="6" t="s">
        <v>160</v>
      </c>
      <c r="B450" s="7">
        <f>B49</f>
        <v>334990096.76999998</v>
      </c>
      <c r="C450" s="7">
        <f>C49</f>
        <v>280952746.21000004</v>
      </c>
      <c r="D450" s="7">
        <f>D49</f>
        <v>297373696.47000003</v>
      </c>
      <c r="E450" s="7">
        <f>E49</f>
        <v>53179536.829999998</v>
      </c>
      <c r="F450" s="7">
        <f t="shared" si="94"/>
        <v>29959440.419999998</v>
      </c>
      <c r="G450" s="7">
        <f>G49</f>
        <v>29499052.18</v>
      </c>
      <c r="H450" s="7">
        <f>H49</f>
        <v>460388.24000000005</v>
      </c>
      <c r="I450" s="7">
        <f t="shared" si="101"/>
        <v>-927748</v>
      </c>
      <c r="J450" s="7">
        <f>J49</f>
        <v>-863500</v>
      </c>
      <c r="K450" s="7">
        <f>K49</f>
        <v>-64248</v>
      </c>
      <c r="L450" s="7">
        <f t="shared" si="102"/>
        <v>29031692.419999998</v>
      </c>
      <c r="M450" s="7">
        <f t="shared" si="95"/>
        <v>326405388.89000005</v>
      </c>
      <c r="N450" s="116"/>
    </row>
    <row r="451" spans="1:14" s="4" customFormat="1" ht="15" x14ac:dyDescent="0.25">
      <c r="A451" s="91" t="s">
        <v>161</v>
      </c>
      <c r="B451" s="92">
        <f>B8-B450</f>
        <v>5074865.1100000143</v>
      </c>
      <c r="C451" s="92">
        <f>C8-C450</f>
        <v>0</v>
      </c>
      <c r="D451" s="92">
        <f>D8-D450</f>
        <v>-16420950.26000005</v>
      </c>
      <c r="E451" s="92">
        <f>E8-E450</f>
        <v>-6372730.2100000009</v>
      </c>
      <c r="F451" s="92">
        <f t="shared" si="94"/>
        <v>-310388.24000000005</v>
      </c>
      <c r="G451" s="92">
        <f>G8-G450</f>
        <v>0</v>
      </c>
      <c r="H451" s="92">
        <f>H8-H450</f>
        <v>-310388.24000000005</v>
      </c>
      <c r="I451" s="92">
        <f t="shared" si="101"/>
        <v>64248</v>
      </c>
      <c r="J451" s="92">
        <f>J8-J450</f>
        <v>0</v>
      </c>
      <c r="K451" s="92">
        <f>K8-K450</f>
        <v>64248</v>
      </c>
      <c r="L451" s="92">
        <f t="shared" si="102"/>
        <v>-246140.24000000005</v>
      </c>
      <c r="M451" s="92">
        <f t="shared" si="95"/>
        <v>-16667090.50000005</v>
      </c>
      <c r="N451" s="132"/>
    </row>
    <row r="452" spans="1:14" s="4" customFormat="1" ht="34.5" customHeight="1" x14ac:dyDescent="0.25">
      <c r="A452" s="93" t="s">
        <v>162</v>
      </c>
      <c r="B452" s="159"/>
      <c r="C452" s="159"/>
      <c r="D452" s="159"/>
      <c r="E452" s="159"/>
      <c r="F452" s="159"/>
      <c r="G452" s="159"/>
      <c r="H452" s="159"/>
      <c r="I452" s="159"/>
      <c r="J452" s="159"/>
      <c r="K452" s="159"/>
      <c r="L452" s="159"/>
      <c r="M452" s="159"/>
      <c r="N452" s="159"/>
    </row>
    <row r="453" spans="1:14" s="4" customFormat="1" ht="15" x14ac:dyDescent="0.25">
      <c r="A453" s="8" t="s">
        <v>163</v>
      </c>
      <c r="B453" s="94">
        <f>B461+B460+B457+B454</f>
        <v>-5074865.1100000003</v>
      </c>
      <c r="C453" s="94">
        <f t="shared" ref="C453:K453" si="104">C461+C460+C457+C454</f>
        <v>0</v>
      </c>
      <c r="D453" s="94">
        <f t="shared" si="104"/>
        <v>16420950.26</v>
      </c>
      <c r="E453" s="94">
        <f t="shared" si="104"/>
        <v>6372730.21</v>
      </c>
      <c r="F453" s="94">
        <f t="shared" si="94"/>
        <v>310388.24</v>
      </c>
      <c r="G453" s="94">
        <f t="shared" si="104"/>
        <v>0</v>
      </c>
      <c r="H453" s="94">
        <f t="shared" si="104"/>
        <v>310388.24</v>
      </c>
      <c r="I453" s="94">
        <f t="shared" si="101"/>
        <v>-64248</v>
      </c>
      <c r="J453" s="94">
        <f t="shared" si="104"/>
        <v>0</v>
      </c>
      <c r="K453" s="94">
        <f t="shared" si="104"/>
        <v>-64248</v>
      </c>
      <c r="L453" s="94">
        <f t="shared" si="102"/>
        <v>246140.24</v>
      </c>
      <c r="M453" s="94">
        <f t="shared" si="95"/>
        <v>16667090.5</v>
      </c>
      <c r="N453" s="133"/>
    </row>
    <row r="454" spans="1:14" s="4" customFormat="1" ht="25.5" x14ac:dyDescent="0.25">
      <c r="A454" s="8" t="s">
        <v>164</v>
      </c>
      <c r="B454" s="59">
        <f>(B455-B456)</f>
        <v>0</v>
      </c>
      <c r="C454" s="59">
        <f t="shared" ref="C454:K454" si="105">(C455-C456)</f>
        <v>0</v>
      </c>
      <c r="D454" s="59">
        <f t="shared" si="105"/>
        <v>0</v>
      </c>
      <c r="E454" s="59">
        <f t="shared" si="105"/>
        <v>0</v>
      </c>
      <c r="F454" s="59">
        <f t="shared" si="94"/>
        <v>0</v>
      </c>
      <c r="G454" s="59">
        <f t="shared" si="105"/>
        <v>0</v>
      </c>
      <c r="H454" s="59">
        <f t="shared" si="105"/>
        <v>0</v>
      </c>
      <c r="I454" s="59">
        <f t="shared" si="101"/>
        <v>0</v>
      </c>
      <c r="J454" s="59">
        <f t="shared" si="105"/>
        <v>0</v>
      </c>
      <c r="K454" s="59">
        <f t="shared" si="105"/>
        <v>0</v>
      </c>
      <c r="L454" s="59">
        <f t="shared" si="102"/>
        <v>0</v>
      </c>
      <c r="M454" s="59">
        <f t="shared" si="95"/>
        <v>0</v>
      </c>
      <c r="N454" s="134"/>
    </row>
    <row r="455" spans="1:14" s="4" customFormat="1" ht="15" x14ac:dyDescent="0.25">
      <c r="A455" s="95" t="s">
        <v>165</v>
      </c>
      <c r="B455" s="34"/>
      <c r="C455" s="34"/>
      <c r="D455" s="34"/>
      <c r="E455" s="34"/>
      <c r="F455" s="34">
        <f t="shared" si="94"/>
        <v>0</v>
      </c>
      <c r="G455" s="34"/>
      <c r="H455" s="147"/>
      <c r="I455" s="147">
        <f t="shared" si="101"/>
        <v>0</v>
      </c>
      <c r="J455" s="34"/>
      <c r="K455" s="34"/>
      <c r="L455" s="34">
        <f t="shared" si="102"/>
        <v>0</v>
      </c>
      <c r="M455" s="34">
        <f t="shared" si="95"/>
        <v>0</v>
      </c>
      <c r="N455" s="120"/>
    </row>
    <row r="456" spans="1:14" s="4" customFormat="1" ht="15" x14ac:dyDescent="0.25">
      <c r="A456" s="95" t="s">
        <v>166</v>
      </c>
      <c r="B456" s="34"/>
      <c r="C456" s="34"/>
      <c r="D456" s="34"/>
      <c r="E456" s="34"/>
      <c r="F456" s="34">
        <f t="shared" si="94"/>
        <v>0</v>
      </c>
      <c r="G456" s="34"/>
      <c r="H456" s="147"/>
      <c r="I456" s="147">
        <f t="shared" si="101"/>
        <v>0</v>
      </c>
      <c r="J456" s="34"/>
      <c r="K456" s="34"/>
      <c r="L456" s="34">
        <f t="shared" si="102"/>
        <v>0</v>
      </c>
      <c r="M456" s="34">
        <f t="shared" si="95"/>
        <v>0</v>
      </c>
      <c r="N456" s="120"/>
    </row>
    <row r="457" spans="1:14" s="4" customFormat="1" ht="25.5" x14ac:dyDescent="0.25">
      <c r="A457" s="8" t="s">
        <v>167</v>
      </c>
      <c r="B457" s="59">
        <f t="shared" ref="B457:K457" si="106">(B458-B459)</f>
        <v>0</v>
      </c>
      <c r="C457" s="59">
        <f t="shared" si="106"/>
        <v>0</v>
      </c>
      <c r="D457" s="59">
        <f t="shared" si="106"/>
        <v>0</v>
      </c>
      <c r="E457" s="59">
        <f t="shared" si="106"/>
        <v>0</v>
      </c>
      <c r="F457" s="59">
        <f t="shared" si="94"/>
        <v>0</v>
      </c>
      <c r="G457" s="59">
        <f t="shared" si="106"/>
        <v>0</v>
      </c>
      <c r="H457" s="59">
        <f t="shared" si="106"/>
        <v>0</v>
      </c>
      <c r="I457" s="59">
        <f t="shared" si="101"/>
        <v>0</v>
      </c>
      <c r="J457" s="59">
        <f t="shared" si="106"/>
        <v>0</v>
      </c>
      <c r="K457" s="59">
        <f t="shared" si="106"/>
        <v>0</v>
      </c>
      <c r="L457" s="59">
        <f t="shared" si="102"/>
        <v>0</v>
      </c>
      <c r="M457" s="59">
        <f t="shared" si="95"/>
        <v>0</v>
      </c>
      <c r="N457" s="134"/>
    </row>
    <row r="458" spans="1:14" s="4" customFormat="1" ht="15" x14ac:dyDescent="0.25">
      <c r="A458" s="95" t="s">
        <v>168</v>
      </c>
      <c r="B458" s="34"/>
      <c r="C458" s="34"/>
      <c r="D458" s="34"/>
      <c r="E458" s="34"/>
      <c r="F458" s="34">
        <f t="shared" si="94"/>
        <v>0</v>
      </c>
      <c r="G458" s="34"/>
      <c r="H458" s="147"/>
      <c r="I458" s="147">
        <f t="shared" si="101"/>
        <v>0</v>
      </c>
      <c r="J458" s="34"/>
      <c r="K458" s="34"/>
      <c r="L458" s="34">
        <f t="shared" si="102"/>
        <v>0</v>
      </c>
      <c r="M458" s="34">
        <f t="shared" si="95"/>
        <v>0</v>
      </c>
      <c r="N458" s="120"/>
    </row>
    <row r="459" spans="1:14" s="4" customFormat="1" ht="15" x14ac:dyDescent="0.25">
      <c r="A459" s="95" t="s">
        <v>169</v>
      </c>
      <c r="B459" s="34"/>
      <c r="C459" s="34"/>
      <c r="D459" s="34"/>
      <c r="E459" s="34"/>
      <c r="F459" s="34">
        <f t="shared" si="94"/>
        <v>0</v>
      </c>
      <c r="G459" s="34"/>
      <c r="H459" s="147"/>
      <c r="I459" s="147">
        <f t="shared" si="101"/>
        <v>0</v>
      </c>
      <c r="J459" s="34"/>
      <c r="K459" s="34"/>
      <c r="L459" s="34">
        <f t="shared" si="102"/>
        <v>0</v>
      </c>
      <c r="M459" s="34">
        <f t="shared" si="95"/>
        <v>0</v>
      </c>
      <c r="N459" s="120"/>
    </row>
    <row r="460" spans="1:14" s="4" customFormat="1" ht="15" x14ac:dyDescent="0.25">
      <c r="A460" s="8" t="s">
        <v>170</v>
      </c>
      <c r="B460" s="59">
        <v>0</v>
      </c>
      <c r="C460" s="59">
        <v>0</v>
      </c>
      <c r="D460" s="59">
        <v>0</v>
      </c>
      <c r="E460" s="59">
        <v>0</v>
      </c>
      <c r="F460" s="59">
        <f t="shared" si="94"/>
        <v>0</v>
      </c>
      <c r="G460" s="59">
        <v>0</v>
      </c>
      <c r="H460" s="59">
        <v>0</v>
      </c>
      <c r="I460" s="59">
        <f t="shared" si="101"/>
        <v>0</v>
      </c>
      <c r="J460" s="59">
        <v>0</v>
      </c>
      <c r="K460" s="59">
        <v>0</v>
      </c>
      <c r="L460" s="59">
        <f t="shared" si="102"/>
        <v>0</v>
      </c>
      <c r="M460" s="59">
        <f t="shared" si="95"/>
        <v>0</v>
      </c>
      <c r="N460" s="134"/>
    </row>
    <row r="461" spans="1:14" s="4" customFormat="1" ht="24" customHeight="1" x14ac:dyDescent="0.25">
      <c r="A461" s="8" t="s">
        <v>171</v>
      </c>
      <c r="B461" s="59">
        <v>-5074865.1100000003</v>
      </c>
      <c r="C461" s="59">
        <v>0</v>
      </c>
      <c r="D461" s="59">
        <v>16420950.26</v>
      </c>
      <c r="E461" s="59">
        <v>6372730.21</v>
      </c>
      <c r="F461" s="59">
        <f>G461+H461</f>
        <v>310388.24</v>
      </c>
      <c r="G461" s="59">
        <v>0</v>
      </c>
      <c r="H461" s="59">
        <v>310388.24</v>
      </c>
      <c r="I461" s="59">
        <f t="shared" si="101"/>
        <v>-64248</v>
      </c>
      <c r="J461" s="59">
        <v>0</v>
      </c>
      <c r="K461" s="59">
        <v>-64248</v>
      </c>
      <c r="L461" s="59">
        <f>H461+K461</f>
        <v>246140.24</v>
      </c>
      <c r="M461" s="59">
        <f t="shared" ref="M461:M484" si="107">D461+L461</f>
        <v>16667090.5</v>
      </c>
      <c r="N461" s="134"/>
    </row>
    <row r="462" spans="1:14" s="4" customFormat="1" x14ac:dyDescent="0.25">
      <c r="A462" s="96" t="s">
        <v>172</v>
      </c>
      <c r="B462" s="160"/>
      <c r="C462" s="160"/>
      <c r="D462" s="160"/>
      <c r="E462" s="160"/>
      <c r="F462" s="160"/>
      <c r="G462" s="160"/>
      <c r="H462" s="161"/>
      <c r="I462" s="161"/>
      <c r="J462" s="160"/>
      <c r="K462" s="160"/>
      <c r="L462" s="160"/>
      <c r="M462" s="160"/>
      <c r="N462" s="135"/>
    </row>
    <row r="463" spans="1:14" s="4" customFormat="1" ht="15" x14ac:dyDescent="0.25">
      <c r="A463" s="28" t="s">
        <v>120</v>
      </c>
      <c r="B463" s="29">
        <f>B50+B67+B293+B300+B307+B313+B372+B378+B384+B391+B398+B404</f>
        <v>116252223.04000001</v>
      </c>
      <c r="C463" s="29">
        <f>C50+C67+C293+C300+C307+C313+C372+C378+C384+C391+C398+C404+C366</f>
        <v>131179003</v>
      </c>
      <c r="D463" s="29">
        <f>D50+D67+D293+D300+D307+D313+D372+D378+D384+D391+D398+D404+D366</f>
        <v>131179003</v>
      </c>
      <c r="E463" s="29">
        <f>E50+E67+E293+E300+E307+E313+E372+E378+E384+E391+E398+E404+E366</f>
        <v>26469349.02</v>
      </c>
      <c r="F463" s="29">
        <f t="shared" ref="F463:F482" si="108">G463+H463</f>
        <v>0</v>
      </c>
      <c r="G463" s="29">
        <f>G50+G67+G293+G300+G307+G313+G372+G378+G384+G391+G398+G404</f>
        <v>0</v>
      </c>
      <c r="H463" s="29">
        <f>H50+H67+H293+H300+H307+H313+H372+H378+H384+H391+H398+H404</f>
        <v>0</v>
      </c>
      <c r="I463" s="29">
        <f t="shared" si="101"/>
        <v>0</v>
      </c>
      <c r="J463" s="29">
        <f>J50+J67+J293+J300+J307+J313+J372+J378+J384+J391+J398+J404</f>
        <v>0</v>
      </c>
      <c r="K463" s="29">
        <f>K50+K67+K293+K300+K307+K313+K372+K378+K384+K391+K398+K404</f>
        <v>0</v>
      </c>
      <c r="L463" s="29">
        <f t="shared" si="102"/>
        <v>0</v>
      </c>
      <c r="M463" s="29">
        <f t="shared" si="107"/>
        <v>131179003</v>
      </c>
      <c r="N463" s="119"/>
    </row>
    <row r="464" spans="1:14" s="40" customFormat="1" ht="15" x14ac:dyDescent="0.25">
      <c r="A464" s="61" t="s">
        <v>121</v>
      </c>
      <c r="B464" s="61">
        <f>B61+B99+B294+B301+B308+B314+B373+B379+B385+B392+B399+B405</f>
        <v>34663052.280000001</v>
      </c>
      <c r="C464" s="61">
        <f>C61+C99+C294+C301+C308+C314+C373+C379+C385+C392+C399+C405+C367</f>
        <v>39257763</v>
      </c>
      <c r="D464" s="61">
        <f t="shared" ref="D464:E464" si="109">D61+D99+D294+D301+D308+D314+D373+D379+D385+D392+D399+D405+D367</f>
        <v>39257763</v>
      </c>
      <c r="E464" s="61">
        <f t="shared" si="109"/>
        <v>6463273.9300000006</v>
      </c>
      <c r="F464" s="61">
        <f t="shared" si="108"/>
        <v>0</v>
      </c>
      <c r="G464" s="61">
        <f>G61+G99+G294+G301+G308+G314+G373+G379+G385+G392+G399+G405</f>
        <v>0</v>
      </c>
      <c r="H464" s="61">
        <f>H61+H99+H294+H301+H308+H314+H373+H379+H385+H392+H399+H405</f>
        <v>0</v>
      </c>
      <c r="I464" s="61">
        <f t="shared" si="101"/>
        <v>0</v>
      </c>
      <c r="J464" s="61">
        <f>J61+J99+J294+J301+J308+J314+J373+J379+J385+J392+J399+J405</f>
        <v>0</v>
      </c>
      <c r="K464" s="61">
        <f>K61+K99+K294+K301+K308+K314+K373+K379+K385+K392+K399+K405</f>
        <v>0</v>
      </c>
      <c r="L464" s="61">
        <f t="shared" si="102"/>
        <v>0</v>
      </c>
      <c r="M464" s="61">
        <f t="shared" si="107"/>
        <v>39257763</v>
      </c>
      <c r="N464" s="61"/>
    </row>
    <row r="465" spans="1:14" s="4" customFormat="1" ht="15" x14ac:dyDescent="0.25">
      <c r="A465" s="97" t="s">
        <v>77</v>
      </c>
      <c r="B465" s="47">
        <f>B123+B295+B302+B309+B315+B374+B380+B386+B393+B400+B406+B154</f>
        <v>10881736.909999998</v>
      </c>
      <c r="C465" s="47">
        <f>C123+C295+C302+C309+C315+C374+C380+C386+C393+C400+C406+C154+C368</f>
        <v>14111475</v>
      </c>
      <c r="D465" s="47">
        <f t="shared" ref="D465:E465" si="110">D123+D295+D302+D309+D315+D374+D380+D386+D393+D400+D406+D154+D368</f>
        <v>14111475</v>
      </c>
      <c r="E465" s="47">
        <f t="shared" si="110"/>
        <v>5303330.790000001</v>
      </c>
      <c r="F465" s="47">
        <f t="shared" si="108"/>
        <v>0</v>
      </c>
      <c r="G465" s="47">
        <f>G123+G295+G302+G309+G315+G374+G380+G386+G393+G400+G406</f>
        <v>0</v>
      </c>
      <c r="H465" s="47">
        <f>H123+H295+H302+H309+H315+H374+H380+H386+H393+H400+H406+H154</f>
        <v>0</v>
      </c>
      <c r="I465" s="47">
        <f t="shared" si="101"/>
        <v>0</v>
      </c>
      <c r="J465" s="47">
        <f>J123+J295+J302+J309+J315+J374+J380+J386+J393+J400+J406</f>
        <v>0</v>
      </c>
      <c r="K465" s="47">
        <f>K123+K295+K302+K309+K315+K374+K380+K386+K393+K400+K406</f>
        <v>0</v>
      </c>
      <c r="L465" s="47">
        <f t="shared" si="102"/>
        <v>0</v>
      </c>
      <c r="M465" s="47">
        <f t="shared" si="107"/>
        <v>14111475</v>
      </c>
      <c r="N465" s="123"/>
    </row>
    <row r="466" spans="1:14" s="4" customFormat="1" ht="15" x14ac:dyDescent="0.25">
      <c r="A466" s="98" t="s">
        <v>122</v>
      </c>
      <c r="B466" s="99">
        <f>B296+B303+B320+B387+B394+B411</f>
        <v>2677648.7400000002</v>
      </c>
      <c r="C466" s="99">
        <f>C296+C303+C320+C387+C394+C411</f>
        <v>3062879.55</v>
      </c>
      <c r="D466" s="99">
        <f>D296+D303+D320+D387+D394+D411</f>
        <v>3062879.55</v>
      </c>
      <c r="E466" s="99">
        <f>E296+E303+E320+E387+E394+E411</f>
        <v>739551.67999999993</v>
      </c>
      <c r="F466" s="99">
        <f t="shared" si="108"/>
        <v>0</v>
      </c>
      <c r="G466" s="99">
        <f>G296+G303+G320+G387+G394+G411</f>
        <v>0</v>
      </c>
      <c r="H466" s="99">
        <f>H296+H303+H320+H387+H394+H411</f>
        <v>0</v>
      </c>
      <c r="I466" s="99">
        <f t="shared" si="101"/>
        <v>0</v>
      </c>
      <c r="J466" s="99">
        <f>J296+J303+J320+J387+J394+J411</f>
        <v>0</v>
      </c>
      <c r="K466" s="99">
        <f>K296+K303+K320+K387+K394+K411</f>
        <v>0</v>
      </c>
      <c r="L466" s="99">
        <f t="shared" si="102"/>
        <v>0</v>
      </c>
      <c r="M466" s="99">
        <f t="shared" si="107"/>
        <v>3062879.55</v>
      </c>
      <c r="N466" s="136"/>
    </row>
    <row r="467" spans="1:14" s="4" customFormat="1" ht="15" x14ac:dyDescent="0.25">
      <c r="A467" s="100" t="s">
        <v>123</v>
      </c>
      <c r="B467" s="68">
        <f>B433+B431+B407+B401+B395+B388+B381+B375+B316+B310+B304+B297</f>
        <v>734399.86</v>
      </c>
      <c r="C467" s="68">
        <f>C433+C431+C407+C401+C395+C388+C381+C375+C316+C310+C304+C297+C369</f>
        <v>928771</v>
      </c>
      <c r="D467" s="68">
        <f t="shared" ref="D467:E467" si="111">D433+D431+D407+D401+D395+D388+D381+D375+D316+D310+D304+D297+D369</f>
        <v>928771</v>
      </c>
      <c r="E467" s="68">
        <f t="shared" si="111"/>
        <v>198535.35</v>
      </c>
      <c r="F467" s="68">
        <f t="shared" si="108"/>
        <v>0</v>
      </c>
      <c r="G467" s="68">
        <f>G433+G431+G407+G401+G395+G388+G381+G375+G316+G310+G304+G297</f>
        <v>0</v>
      </c>
      <c r="H467" s="68">
        <f>H433+H431+H407+H401+H395+H388+H381+H375+H316+H310+H304+H297</f>
        <v>0</v>
      </c>
      <c r="I467" s="68">
        <f t="shared" si="101"/>
        <v>0</v>
      </c>
      <c r="J467" s="68">
        <f>J433+J431+J407+J401+J395+J388+J381+J375+J316+J310+J304+J297</f>
        <v>0</v>
      </c>
      <c r="K467" s="68">
        <f>K433+K431+K407+K401+K395+K388+K381+K375+K316+K310+K304+K297</f>
        <v>0</v>
      </c>
      <c r="L467" s="68">
        <f t="shared" si="102"/>
        <v>0</v>
      </c>
      <c r="M467" s="68">
        <f t="shared" si="107"/>
        <v>928771</v>
      </c>
      <c r="N467" s="126"/>
    </row>
    <row r="468" spans="1:14" s="4" customFormat="1" ht="38.25" x14ac:dyDescent="0.25">
      <c r="A468" s="101" t="s">
        <v>85</v>
      </c>
      <c r="B468" s="49">
        <f>B165+B162+B179</f>
        <v>1814340</v>
      </c>
      <c r="C468" s="49">
        <f>C165+C162+C179</f>
        <v>1893641</v>
      </c>
      <c r="D468" s="49">
        <f>D165+D162+D179</f>
        <v>1893641</v>
      </c>
      <c r="E468" s="49">
        <f>E165+E162+E179</f>
        <v>312482</v>
      </c>
      <c r="F468" s="49">
        <f t="shared" si="108"/>
        <v>0</v>
      </c>
      <c r="G468" s="49">
        <f>G165+G162+G179</f>
        <v>0</v>
      </c>
      <c r="H468" s="49">
        <f>H165+H162+H179</f>
        <v>0</v>
      </c>
      <c r="I468" s="49">
        <f t="shared" si="101"/>
        <v>0</v>
      </c>
      <c r="J468" s="49">
        <f>J165+J162+J179</f>
        <v>0</v>
      </c>
      <c r="K468" s="49">
        <f>K165+K162+K179</f>
        <v>0</v>
      </c>
      <c r="L468" s="49">
        <f t="shared" si="102"/>
        <v>0</v>
      </c>
      <c r="M468" s="49">
        <f t="shared" si="107"/>
        <v>1893641</v>
      </c>
      <c r="N468" s="124"/>
    </row>
    <row r="469" spans="1:14" s="4" customFormat="1" ht="51" customHeight="1" x14ac:dyDescent="0.25">
      <c r="A469" s="102" t="s">
        <v>173</v>
      </c>
      <c r="B469" s="34">
        <v>106347612.97</v>
      </c>
      <c r="C469" s="34">
        <v>23604230.800000001</v>
      </c>
      <c r="D469" s="34">
        <v>34492486.899999999</v>
      </c>
      <c r="E469" s="34">
        <v>1854037.53</v>
      </c>
      <c r="F469" s="34">
        <f t="shared" si="108"/>
        <v>6360551.1799999997</v>
      </c>
      <c r="G469" s="34">
        <v>6360551.1799999997</v>
      </c>
      <c r="H469" s="147"/>
      <c r="I469" s="147">
        <f t="shared" si="101"/>
        <v>0</v>
      </c>
      <c r="J469" s="34"/>
      <c r="K469" s="34"/>
      <c r="L469" s="34">
        <f t="shared" si="102"/>
        <v>6360551.1799999997</v>
      </c>
      <c r="M469" s="34">
        <f t="shared" si="107"/>
        <v>40853038.079999998</v>
      </c>
      <c r="N469" s="173" t="s">
        <v>275</v>
      </c>
    </row>
    <row r="470" spans="1:14" s="4" customFormat="1" ht="51" customHeight="1" x14ac:dyDescent="0.25">
      <c r="A470" s="102" t="s">
        <v>174</v>
      </c>
      <c r="B470" s="34">
        <v>95459356.870000005</v>
      </c>
      <c r="C470" s="34">
        <v>23604230.800000001</v>
      </c>
      <c r="D470" s="34">
        <v>34492486.899999999</v>
      </c>
      <c r="E470" s="34">
        <v>178939</v>
      </c>
      <c r="F470" s="34">
        <f t="shared" si="108"/>
        <v>6360551.1799999997</v>
      </c>
      <c r="G470" s="34">
        <v>6360551.1799999997</v>
      </c>
      <c r="H470" s="147"/>
      <c r="I470" s="147">
        <f t="shared" si="101"/>
        <v>0</v>
      </c>
      <c r="J470" s="34"/>
      <c r="K470" s="34"/>
      <c r="L470" s="34">
        <f t="shared" si="102"/>
        <v>6360551.1799999997</v>
      </c>
      <c r="M470" s="34">
        <f t="shared" si="107"/>
        <v>40853038.079999998</v>
      </c>
      <c r="N470" s="173" t="s">
        <v>275</v>
      </c>
    </row>
    <row r="471" spans="1:14" s="4" customFormat="1" ht="15" x14ac:dyDescent="0.25">
      <c r="A471" s="102" t="s">
        <v>197</v>
      </c>
      <c r="B471" s="163">
        <f>-B451/(B9-B12-B474)</f>
        <v>0.34844410549037086</v>
      </c>
      <c r="C471" s="163">
        <f>-C451/(C9-C12-C474)</f>
        <v>0</v>
      </c>
      <c r="D471" s="163">
        <f>-D451/(D9-D12-D474)</f>
        <v>0.7518360775364632</v>
      </c>
      <c r="E471" s="163">
        <f>-E451/(E9-E12-E474)</f>
        <v>1.1275455316251397</v>
      </c>
      <c r="F471" s="163" t="e">
        <f t="shared" si="108"/>
        <v>#DIV/0!</v>
      </c>
      <c r="G471" s="163" t="e">
        <f>-G451/(G9-G12-G474)</f>
        <v>#DIV/0!</v>
      </c>
      <c r="H471" s="163">
        <f>-H451/(H9-H12-H474)</f>
        <v>2.0692549333333337</v>
      </c>
      <c r="I471" s="163" t="e">
        <f t="shared" si="101"/>
        <v>#DIV/0!</v>
      </c>
      <c r="J471" s="163" t="e">
        <f>-J451/(J9-J12-J474)</f>
        <v>#DIV/0!</v>
      </c>
      <c r="K471" s="163" t="e">
        <f>-K451/(K9-K12-K474)</f>
        <v>#DIV/0!</v>
      </c>
      <c r="L471" s="163" t="e">
        <f t="shared" si="102"/>
        <v>#DIV/0!</v>
      </c>
      <c r="M471" s="163" t="e">
        <f t="shared" si="107"/>
        <v>#DIV/0!</v>
      </c>
      <c r="N471" s="134"/>
    </row>
    <row r="472" spans="1:14" s="4" customFormat="1" ht="38.25" x14ac:dyDescent="0.25">
      <c r="A472" s="164" t="s">
        <v>175</v>
      </c>
      <c r="B472" s="103">
        <f>(B9-B12)*10%+B475</f>
        <v>18944154.341000002</v>
      </c>
      <c r="C472" s="103">
        <f>(C9-C12)*10%+C475</f>
        <v>5177290</v>
      </c>
      <c r="D472" s="103">
        <f>(D9-D12)*10%+D475</f>
        <v>5177290</v>
      </c>
      <c r="E472" s="103">
        <f>(E9-E12)*10%+E475</f>
        <v>962084.76399999997</v>
      </c>
      <c r="F472" s="103">
        <f t="shared" si="108"/>
        <v>15000</v>
      </c>
      <c r="G472" s="103">
        <f>(G9-G12)*10%+G475</f>
        <v>0</v>
      </c>
      <c r="H472" s="103">
        <f>(H9-H12)*10%+H475</f>
        <v>15000</v>
      </c>
      <c r="I472" s="103">
        <f t="shared" si="101"/>
        <v>0</v>
      </c>
      <c r="J472" s="103">
        <f>(J9-J12)*10%+J475</f>
        <v>0</v>
      </c>
      <c r="K472" s="103">
        <f>(K9-K12)*10%+K475</f>
        <v>0</v>
      </c>
      <c r="L472" s="103">
        <f t="shared" si="102"/>
        <v>15000</v>
      </c>
      <c r="M472" s="103">
        <f t="shared" si="107"/>
        <v>5192290</v>
      </c>
      <c r="N472" s="134"/>
    </row>
    <row r="473" spans="1:14" s="4" customFormat="1" ht="38.25" x14ac:dyDescent="0.25">
      <c r="A473" s="164" t="s">
        <v>176</v>
      </c>
      <c r="B473" s="103">
        <f>(B9-B12)*5%+B475</f>
        <v>18102552.300500002</v>
      </c>
      <c r="C473" s="103">
        <f>(C9-C12)*5%+C475</f>
        <v>2588645</v>
      </c>
      <c r="D473" s="103">
        <f>(D9-D12)*5%+D475</f>
        <v>2588645</v>
      </c>
      <c r="E473" s="103">
        <f>(E9-E12)*5%+E475</f>
        <v>481042.38199999998</v>
      </c>
      <c r="F473" s="103">
        <f t="shared" si="108"/>
        <v>7500</v>
      </c>
      <c r="G473" s="103">
        <f>(G9-G12)*5%+G475</f>
        <v>0</v>
      </c>
      <c r="H473" s="103">
        <f>(H9-H12)*5%+H475</f>
        <v>7500</v>
      </c>
      <c r="I473" s="103">
        <f t="shared" si="101"/>
        <v>0</v>
      </c>
      <c r="J473" s="103">
        <f>(J9-J12)*5%+J475</f>
        <v>0</v>
      </c>
      <c r="K473" s="103">
        <f>(K9-K12)*5%+K475</f>
        <v>0</v>
      </c>
      <c r="L473" s="103">
        <f t="shared" si="102"/>
        <v>7500</v>
      </c>
      <c r="M473" s="103">
        <f t="shared" si="107"/>
        <v>2596145</v>
      </c>
      <c r="N473" s="134"/>
    </row>
    <row r="474" spans="1:14" s="4" customFormat="1" ht="25.5" x14ac:dyDescent="0.25">
      <c r="A474" s="164" t="s">
        <v>196</v>
      </c>
      <c r="B474" s="103">
        <v>31396400</v>
      </c>
      <c r="C474" s="103">
        <v>29931769</v>
      </c>
      <c r="D474" s="103">
        <v>29931769</v>
      </c>
      <c r="E474" s="180">
        <v>3968987</v>
      </c>
      <c r="F474" s="103">
        <f t="shared" si="108"/>
        <v>0</v>
      </c>
      <c r="G474" s="103"/>
      <c r="H474" s="103"/>
      <c r="I474" s="103">
        <f t="shared" si="101"/>
        <v>0</v>
      </c>
      <c r="J474" s="103"/>
      <c r="K474" s="103"/>
      <c r="L474" s="103">
        <f t="shared" si="102"/>
        <v>0</v>
      </c>
      <c r="M474" s="103">
        <f t="shared" si="107"/>
        <v>29931769</v>
      </c>
      <c r="N474" s="134"/>
    </row>
    <row r="475" spans="1:14" s="4" customFormat="1" ht="25.5" x14ac:dyDescent="0.25">
      <c r="A475" s="102" t="s">
        <v>177</v>
      </c>
      <c r="B475" s="34">
        <v>17260950.260000002</v>
      </c>
      <c r="C475" s="34">
        <f t="shared" ref="C475:K475" si="112">C476+C477</f>
        <v>0</v>
      </c>
      <c r="D475" s="34">
        <f t="shared" si="112"/>
        <v>0</v>
      </c>
      <c r="E475" s="34">
        <v>0</v>
      </c>
      <c r="F475" s="34">
        <f t="shared" si="108"/>
        <v>0</v>
      </c>
      <c r="G475" s="34">
        <f t="shared" si="112"/>
        <v>0</v>
      </c>
      <c r="H475" s="34">
        <f t="shared" si="112"/>
        <v>0</v>
      </c>
      <c r="I475" s="34">
        <f t="shared" si="101"/>
        <v>0</v>
      </c>
      <c r="J475" s="34">
        <f t="shared" si="112"/>
        <v>0</v>
      </c>
      <c r="K475" s="34">
        <f t="shared" si="112"/>
        <v>0</v>
      </c>
      <c r="L475" s="34">
        <f t="shared" si="102"/>
        <v>0</v>
      </c>
      <c r="M475" s="34">
        <f t="shared" si="107"/>
        <v>0</v>
      </c>
      <c r="N475" s="120"/>
    </row>
    <row r="476" spans="1:14" s="4" customFormat="1" ht="25.5" x14ac:dyDescent="0.25">
      <c r="A476" s="104" t="s">
        <v>178</v>
      </c>
      <c r="B476" s="34">
        <v>0</v>
      </c>
      <c r="C476" s="34"/>
      <c r="D476" s="34"/>
      <c r="E476" s="34">
        <v>0</v>
      </c>
      <c r="F476" s="34">
        <f t="shared" si="108"/>
        <v>0</v>
      </c>
      <c r="G476" s="34"/>
      <c r="H476" s="147"/>
      <c r="I476" s="147">
        <f t="shared" si="101"/>
        <v>0</v>
      </c>
      <c r="J476" s="34"/>
      <c r="K476" s="34"/>
      <c r="L476" s="59">
        <f t="shared" si="102"/>
        <v>0</v>
      </c>
      <c r="M476" s="59">
        <f t="shared" si="107"/>
        <v>0</v>
      </c>
      <c r="N476" s="120"/>
    </row>
    <row r="477" spans="1:14" s="4" customFormat="1" ht="25.5" x14ac:dyDescent="0.25">
      <c r="A477" s="104" t="s">
        <v>179</v>
      </c>
      <c r="B477" s="34">
        <v>17260950.260000002</v>
      </c>
      <c r="C477" s="34"/>
      <c r="D477" s="34"/>
      <c r="E477" s="34">
        <v>0</v>
      </c>
      <c r="F477" s="34">
        <f t="shared" si="108"/>
        <v>0</v>
      </c>
      <c r="G477" s="34"/>
      <c r="H477" s="31"/>
      <c r="I477" s="31">
        <f t="shared" si="101"/>
        <v>0</v>
      </c>
      <c r="J477" s="34"/>
      <c r="K477" s="34"/>
      <c r="L477" s="34">
        <f t="shared" si="102"/>
        <v>0</v>
      </c>
      <c r="M477" s="34">
        <f t="shared" si="107"/>
        <v>0</v>
      </c>
      <c r="N477" s="120"/>
    </row>
    <row r="478" spans="1:14" s="4" customFormat="1" ht="23.25" customHeight="1" x14ac:dyDescent="0.25">
      <c r="A478" s="102" t="s">
        <v>180</v>
      </c>
      <c r="B478" s="59"/>
      <c r="C478" s="59"/>
      <c r="D478" s="59"/>
      <c r="E478" s="59"/>
      <c r="F478" s="59">
        <f t="shared" si="108"/>
        <v>0</v>
      </c>
      <c r="G478" s="59"/>
      <c r="H478" s="59"/>
      <c r="I478" s="59">
        <f t="shared" si="101"/>
        <v>0</v>
      </c>
      <c r="J478" s="59"/>
      <c r="K478" s="59"/>
      <c r="L478" s="59">
        <f t="shared" si="102"/>
        <v>0</v>
      </c>
      <c r="M478" s="59">
        <f t="shared" si="107"/>
        <v>0</v>
      </c>
      <c r="N478" s="120"/>
    </row>
    <row r="479" spans="1:14" s="4" customFormat="1" ht="15" x14ac:dyDescent="0.25">
      <c r="A479" s="102" t="s">
        <v>181</v>
      </c>
      <c r="B479" s="59"/>
      <c r="C479" s="59"/>
      <c r="D479" s="59"/>
      <c r="E479" s="59"/>
      <c r="F479" s="59">
        <f t="shared" si="108"/>
        <v>0</v>
      </c>
      <c r="G479" s="59"/>
      <c r="H479" s="59"/>
      <c r="I479" s="59">
        <f t="shared" si="101"/>
        <v>0</v>
      </c>
      <c r="J479" s="59"/>
      <c r="K479" s="59"/>
      <c r="L479" s="59">
        <f t="shared" si="102"/>
        <v>0</v>
      </c>
      <c r="M479" s="59">
        <f t="shared" si="107"/>
        <v>0</v>
      </c>
      <c r="N479" s="120"/>
    </row>
    <row r="480" spans="1:14" s="4" customFormat="1" ht="25.5" x14ac:dyDescent="0.25">
      <c r="A480" s="102" t="s">
        <v>182</v>
      </c>
      <c r="B480" s="59">
        <f>(B479-B478)/(B9-B12)</f>
        <v>0</v>
      </c>
      <c r="C480" s="59">
        <f>(C479-C478)/(C9-C12)</f>
        <v>0</v>
      </c>
      <c r="D480" s="59">
        <f>(D479-D478)/(D9-D12)</f>
        <v>0</v>
      </c>
      <c r="E480" s="59">
        <f>(E479-E478)/(E9-E12)</f>
        <v>0</v>
      </c>
      <c r="F480" s="59" t="e">
        <f t="shared" si="108"/>
        <v>#DIV/0!</v>
      </c>
      <c r="G480" s="59" t="e">
        <f>(G479-G478)/(G9-G12)</f>
        <v>#DIV/0!</v>
      </c>
      <c r="H480" s="59">
        <f>(H479-H478)/(H9-H12)</f>
        <v>0</v>
      </c>
      <c r="I480" s="59" t="e">
        <f t="shared" si="101"/>
        <v>#DIV/0!</v>
      </c>
      <c r="J480" s="59" t="e">
        <f>(J479-J478)/(J9-J12)</f>
        <v>#DIV/0!</v>
      </c>
      <c r="K480" s="59" t="e">
        <f>(K479-K478)/(K9-K12)</f>
        <v>#DIV/0!</v>
      </c>
      <c r="L480" s="59" t="e">
        <f t="shared" si="102"/>
        <v>#DIV/0!</v>
      </c>
      <c r="M480" s="59" t="e">
        <f t="shared" si="107"/>
        <v>#DIV/0!</v>
      </c>
      <c r="N480" s="134"/>
    </row>
    <row r="481" spans="1:14" s="4" customFormat="1" ht="15" x14ac:dyDescent="0.25">
      <c r="A481" s="102" t="s">
        <v>183</v>
      </c>
      <c r="B481" s="103" t="e">
        <f>B458/B479</f>
        <v>#DIV/0!</v>
      </c>
      <c r="C481" s="103" t="e">
        <f t="shared" ref="C481:K481" si="113">C458/C479</f>
        <v>#DIV/0!</v>
      </c>
      <c r="D481" s="103" t="e">
        <f t="shared" si="113"/>
        <v>#DIV/0!</v>
      </c>
      <c r="E481" s="103" t="e">
        <f t="shared" si="113"/>
        <v>#DIV/0!</v>
      </c>
      <c r="F481" s="103" t="e">
        <f t="shared" si="108"/>
        <v>#DIV/0!</v>
      </c>
      <c r="G481" s="103" t="e">
        <f t="shared" si="113"/>
        <v>#DIV/0!</v>
      </c>
      <c r="H481" s="103" t="e">
        <f t="shared" si="113"/>
        <v>#DIV/0!</v>
      </c>
      <c r="I481" s="103" t="e">
        <f t="shared" si="101"/>
        <v>#DIV/0!</v>
      </c>
      <c r="J481" s="103" t="e">
        <f t="shared" si="113"/>
        <v>#DIV/0!</v>
      </c>
      <c r="K481" s="103" t="e">
        <f t="shared" si="113"/>
        <v>#DIV/0!</v>
      </c>
      <c r="L481" s="103" t="e">
        <f t="shared" si="102"/>
        <v>#DIV/0!</v>
      </c>
      <c r="M481" s="103" t="e">
        <f t="shared" si="107"/>
        <v>#DIV/0!</v>
      </c>
      <c r="N481" s="134"/>
    </row>
    <row r="482" spans="1:14" s="4" customFormat="1" ht="25.5" x14ac:dyDescent="0.25">
      <c r="A482" s="102" t="s">
        <v>184</v>
      </c>
      <c r="B482" s="103">
        <f>B447/B450</f>
        <v>0</v>
      </c>
      <c r="C482" s="103">
        <f t="shared" ref="C482:K482" si="114">C447/C450</f>
        <v>1.7796587032691669E-4</v>
      </c>
      <c r="D482" s="103">
        <f t="shared" si="114"/>
        <v>1.6813861008397612E-4</v>
      </c>
      <c r="E482" s="103">
        <f t="shared" si="114"/>
        <v>0</v>
      </c>
      <c r="F482" s="103">
        <f t="shared" si="108"/>
        <v>0</v>
      </c>
      <c r="G482" s="103">
        <f t="shared" si="114"/>
        <v>0</v>
      </c>
      <c r="H482" s="103">
        <f t="shared" si="114"/>
        <v>0</v>
      </c>
      <c r="I482" s="103">
        <f t="shared" si="101"/>
        <v>0</v>
      </c>
      <c r="J482" s="103">
        <f t="shared" si="114"/>
        <v>0</v>
      </c>
      <c r="K482" s="103">
        <f t="shared" si="114"/>
        <v>0</v>
      </c>
      <c r="L482" s="103">
        <f t="shared" si="102"/>
        <v>0</v>
      </c>
      <c r="M482" s="103">
        <f t="shared" si="107"/>
        <v>1.6813861008397612E-4</v>
      </c>
      <c r="N482" s="134"/>
    </row>
    <row r="483" spans="1:14" s="4" customFormat="1" ht="25.5" x14ac:dyDescent="0.25">
      <c r="A483" s="97" t="s">
        <v>185</v>
      </c>
      <c r="B483" s="180">
        <f>B75+B83+B107+B436+B130+B157</f>
        <v>34730634.410000004</v>
      </c>
      <c r="C483" s="180">
        <f>C75+C83+C107+C436+C130+C157</f>
        <v>38904326</v>
      </c>
      <c r="D483" s="180">
        <f>D75+D83+D107+D436+D130+D157</f>
        <v>38904326</v>
      </c>
      <c r="E483" s="180">
        <f>E75+E83+E107+E436+E130+E157</f>
        <v>7439202.1800000006</v>
      </c>
      <c r="F483" s="59">
        <f t="shared" ref="F483:L483" si="115">F75+F83+F107+F436+F130</f>
        <v>65000</v>
      </c>
      <c r="G483" s="59">
        <f t="shared" si="115"/>
        <v>0</v>
      </c>
      <c r="H483" s="59">
        <f t="shared" si="115"/>
        <v>65000</v>
      </c>
      <c r="I483" s="59">
        <f t="shared" si="115"/>
        <v>0</v>
      </c>
      <c r="J483" s="59">
        <f t="shared" si="115"/>
        <v>0</v>
      </c>
      <c r="K483" s="59">
        <f t="shared" si="115"/>
        <v>0</v>
      </c>
      <c r="L483" s="59">
        <f t="shared" si="115"/>
        <v>65000</v>
      </c>
      <c r="M483" s="59">
        <f>M75+M83+M107+M436+M130+M157</f>
        <v>38969326</v>
      </c>
      <c r="N483" s="59"/>
    </row>
    <row r="484" spans="1:14" s="4" customFormat="1" ht="38.25" customHeight="1" x14ac:dyDescent="0.25">
      <c r="A484" s="105" t="s">
        <v>186</v>
      </c>
      <c r="B484" s="180">
        <f>B55+B59+B66+B76+B91+B97+B108+B112+B118+B140+B171+B185+B189+B194+B212+B255+B275+B277+B279+B281+B283+B287+B289+B298+B305+B311+B317+B346+B376+B382+B389+B396+B402+B408+B414+B426</f>
        <v>208488625.25999999</v>
      </c>
      <c r="C484" s="180">
        <f>C55+C59+C66+C76+C91+C97+C108+C112+C118+C140+C159+C171+C185+C189+C194+C212+C255+C275+C277+C279+C281+C283+C287+C289+C298+C305+C311+C317+C346+C376+C382+C389+C396+C402+C408+C414+C426</f>
        <v>156904631.21000001</v>
      </c>
      <c r="D484" s="180">
        <f>D55+D59+D66+D76+D91+D97+D108+D112+D118+D140+D171+D185+D189+D194+D212+D255+D275+D277+D279+D281+D283+D287+D289+D298+D305+D311+D317+D346+D376+D382+D389+D396+D402+D408+D414+D426</f>
        <v>156874631.21000001</v>
      </c>
      <c r="E484" s="180">
        <f>E55+E59+E66+E76+E91+E97+E108+E112+E118+E140+E171+E185+E189+E194+E212+E255+E275+E277+E279+E281+E283+E287+E289+E298+E305+E311+E317+E346+E376+E382+E389+E396+E402+E408+E414</f>
        <v>27333059.25</v>
      </c>
      <c r="F484" s="59">
        <f>G484+H484</f>
        <v>29499052.18</v>
      </c>
      <c r="G484" s="59">
        <f>G55+G59+G66+G76+G91+G97+G108+G112+G118+G140+G171+G185+G189+G194+G212+G255+G275+G277+G279+G281+G283+G287+G289+G298+G305+G311+G317+G346+G376+G382+G389+G396+G402+G408+G414+G426</f>
        <v>29499052.18</v>
      </c>
      <c r="H484" s="59">
        <f>H55+H59+H66+H76+H91+H97+H108+H112+H118+H140+H171+H185+H189+H194+H212+H255+H275+H277+H279+H281+H283+H287+H289+H298+H305+H311+H317+H346+H376+H382+H389+H396+H402+H408+H414+H426</f>
        <v>0</v>
      </c>
      <c r="I484" s="59">
        <f t="shared" si="101"/>
        <v>0</v>
      </c>
      <c r="J484" s="59">
        <f>J55+J59+J66+J76+J91+J97+J108+J112+J118+J140+J171+J185+J189+J194+J212+J255+J275+J277+J279+J281+J283+J287+J289+J298+J305+J311+J317+J346+J376+J382+J389+J396+J402+J408+J414+J426</f>
        <v>0</v>
      </c>
      <c r="K484" s="59">
        <f>K55+K59+K66+K76+K91+K97+K108+K112+K118+K140+K171+K185+K189+K194+K212+K255+K275+K277+K279+K281+K283+K287+K289+K298+K305+K311+K317+K346+K376+K382+K389+K396+K402+K408+K414+K426</f>
        <v>0</v>
      </c>
      <c r="L484" s="59">
        <f>I484+F484</f>
        <v>29499052.18</v>
      </c>
      <c r="M484" s="59">
        <f t="shared" si="107"/>
        <v>186373683.39000002</v>
      </c>
      <c r="N484" s="134"/>
    </row>
    <row r="486" spans="1:14" x14ac:dyDescent="0.25">
      <c r="B486" s="205"/>
      <c r="C486" s="205"/>
      <c r="D486" s="205"/>
      <c r="E486" s="205"/>
      <c r="F486" s="205"/>
      <c r="G486" s="205"/>
      <c r="H486" s="205"/>
      <c r="I486" s="205"/>
    </row>
  </sheetData>
  <mergeCells count="11">
    <mergeCell ref="B486:I486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2025-04-10T06:16:31Z</dcterms:modified>
</cp:coreProperties>
</file>